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kid550\Google Drive\MPH - Bruce, Sally &amp; Boyd\DIETCOST\"/>
    </mc:Choice>
  </mc:AlternateContent>
  <bookViews>
    <workbookView xWindow="-120" yWindow="-120" windowWidth="20730" windowHeight="11160" firstSheet="6" activeTab="6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ealthy" sheetId="25" r:id="rId5"/>
    <sheet name="Constraints Current" sheetId="27" r:id="rId6"/>
    <sheet name="Constraints Planetary_F" sheetId="31" r:id="rId7"/>
    <sheet name="Constraints Planetary_V" sheetId="33" r:id="rId8"/>
    <sheet name="food prices" sheetId="28" r:id="rId9"/>
    <sheet name="food prices to use" sheetId="30" r:id="rId10"/>
  </sheets>
  <definedNames>
    <definedName name="_AMO_UniqueIdentifier" hidden="1">"'f0b3fdd2-b6e7-4029-bd4c-8658e482160f'"</definedName>
    <definedName name="_xlnm._FilterDatabase" localSheetId="9" hidden="1">'food prices to use'!$A$1:$D$168</definedName>
    <definedName name="_GoBack" localSheetId="3">'nutrient targets'!$I$62</definedName>
    <definedName name="FL_1_12" localSheetId="9">'food prices to use'!#REF!</definedName>
    <definedName name="FL_10_12" localSheetId="9">'food prices to use'!$B$9</definedName>
    <definedName name="FL_100_12" localSheetId="9">'food prices to use'!$B$87</definedName>
    <definedName name="FL_101_12" localSheetId="9">'food prices to use'!$B$88</definedName>
    <definedName name="FL_102_12" localSheetId="9">'food prices to use'!$B$89</definedName>
    <definedName name="FL_103_12" localSheetId="9">'food prices to use'!$B$90</definedName>
    <definedName name="FL_104_12" localSheetId="9">'food prices to use'!$B$91</definedName>
    <definedName name="FL_105_12" localSheetId="9">'food prices to use'!$B$92</definedName>
    <definedName name="FL_106_12" localSheetId="9">'food prices to use'!$B$93</definedName>
    <definedName name="FL_107_12" localSheetId="9">'food prices to use'!$B$94</definedName>
    <definedName name="FL_108_12" localSheetId="9">'food prices to use'!$B$95</definedName>
    <definedName name="FL_109_12" localSheetId="9">'food prices to use'!$B$96</definedName>
    <definedName name="FL_11_12" localSheetId="9">'food prices to use'!$B$11</definedName>
    <definedName name="FL_110_12" localSheetId="9">'food prices to use'!$B$97</definedName>
    <definedName name="FL_111_12" localSheetId="9">'food prices to use'!$B$98</definedName>
    <definedName name="FL_112_12" localSheetId="9">'food prices to use'!$B$99</definedName>
    <definedName name="FL_113_12" localSheetId="9">'food prices to use'!$B$100</definedName>
    <definedName name="FL_114_12" localSheetId="9">'food prices to use'!$B$101</definedName>
    <definedName name="FL_115_12" localSheetId="9">'food prices to use'!$B$102</definedName>
    <definedName name="FL_116_12" localSheetId="9">'food prices to use'!#REF!</definedName>
    <definedName name="FL_117_12" localSheetId="9">'food prices to use'!$B$103</definedName>
    <definedName name="FL_118_12" localSheetId="9">'food prices to use'!$B$104</definedName>
    <definedName name="FL_119_12" localSheetId="9">'food prices to use'!$B$105</definedName>
    <definedName name="FL_12_12" localSheetId="9">'food prices to use'!$B$12</definedName>
    <definedName name="FL_120_12" localSheetId="9">'food prices to use'!$B$106</definedName>
    <definedName name="FL_121_12" localSheetId="9">'food prices to use'!$B$107</definedName>
    <definedName name="FL_122_12" localSheetId="9">'food prices to use'!$B$108</definedName>
    <definedName name="FL_123_12" localSheetId="9">'food prices to use'!$B$109</definedName>
    <definedName name="FL_124_12" localSheetId="9">'food prices to use'!$B$110</definedName>
    <definedName name="FL_125_12" localSheetId="9">'food prices to use'!$B$111</definedName>
    <definedName name="FL_126_12" localSheetId="9">'food prices to use'!$B$112</definedName>
    <definedName name="FL_127_12" localSheetId="9">'food prices to use'!$B$113</definedName>
    <definedName name="FL_128_12" localSheetId="9">'food prices to use'!$B$114</definedName>
    <definedName name="FL_129_12" localSheetId="9">'food prices to use'!$B$115</definedName>
    <definedName name="FL_13_12" localSheetId="9">'food prices to use'!$B$13</definedName>
    <definedName name="FL_130_12" localSheetId="9">'food prices to use'!$B$116</definedName>
    <definedName name="FL_131_12" localSheetId="9">'food prices to use'!$B$117</definedName>
    <definedName name="FL_132_12" localSheetId="9">'food prices to use'!$B$118</definedName>
    <definedName name="FL_133_12" localSheetId="9">'food prices to use'!$B$119</definedName>
    <definedName name="FL_134_12" localSheetId="9">'food prices to use'!$B$120</definedName>
    <definedName name="FL_135_12" localSheetId="9">'food prices to use'!$B$121</definedName>
    <definedName name="FL_136_12" localSheetId="9">'food prices to use'!$B$122</definedName>
    <definedName name="FL_137_12" localSheetId="9">'food prices to use'!$B$123</definedName>
    <definedName name="FL_138_12" localSheetId="9">'food prices to use'!$B$124</definedName>
    <definedName name="FL_139_12" localSheetId="9">'food prices to use'!$B$125</definedName>
    <definedName name="FL_14_12" localSheetId="9">'food prices to use'!$B$14</definedName>
    <definedName name="FL_140_12" localSheetId="9">'food prices to use'!$B$126</definedName>
    <definedName name="FL_141_12" localSheetId="9">'food prices to use'!$B$127</definedName>
    <definedName name="FL_142_12" localSheetId="9">'food prices to use'!$B$128</definedName>
    <definedName name="FL_143_12" localSheetId="9">'food prices to use'!$B$129</definedName>
    <definedName name="FL_144_12" localSheetId="9">'food prices to use'!$B$130</definedName>
    <definedName name="FL_145_12" localSheetId="9">'food prices to use'!$B$131</definedName>
    <definedName name="FL_146_12" localSheetId="9">'food prices to use'!$B$132</definedName>
    <definedName name="FL_147_12" localSheetId="9">'food prices to use'!$B$133</definedName>
    <definedName name="FL_148_12" localSheetId="9">'food prices to use'!$B$134</definedName>
    <definedName name="FL_149_12" localSheetId="9">'food prices to use'!$B$135</definedName>
    <definedName name="FL_15_12" localSheetId="9">'food prices to use'!$B$15</definedName>
    <definedName name="FL_150_12" localSheetId="9">'food prices to use'!$B$136</definedName>
    <definedName name="FL_151_12" localSheetId="9">'food prices to use'!$B$137</definedName>
    <definedName name="FL_152_12" localSheetId="9">'food prices to use'!$B$138</definedName>
    <definedName name="FL_153_12" localSheetId="9">'food prices to use'!$B$139</definedName>
    <definedName name="FL_154_12" localSheetId="9">'food prices to use'!$B$140</definedName>
    <definedName name="FL_155_12" localSheetId="9">'food prices to use'!$B$141</definedName>
    <definedName name="FL_156_12" localSheetId="9">'food prices to use'!$B$142</definedName>
    <definedName name="FL_157_12" localSheetId="9">'food prices to use'!#REF!</definedName>
    <definedName name="FL_158_12" localSheetId="9">'food prices to use'!$B$143</definedName>
    <definedName name="FL_159_12" localSheetId="9">'food prices to use'!$B$144</definedName>
    <definedName name="FL_16_12" localSheetId="9">'food prices to use'!$B$16</definedName>
    <definedName name="FL_160_12" localSheetId="9">'food prices to use'!$B$145</definedName>
    <definedName name="FL_161_12" localSheetId="9">'food prices to use'!$B$146</definedName>
    <definedName name="FL_162_12" localSheetId="9">'food prices to use'!$B$147</definedName>
    <definedName name="FL_163_12" localSheetId="9">'food prices to use'!$B$148</definedName>
    <definedName name="FL_164_12" localSheetId="9">'food prices to use'!$B$149</definedName>
    <definedName name="FL_165_12" localSheetId="9">'food prices to use'!$B$150</definedName>
    <definedName name="FL_166_12" localSheetId="9">'food prices to use'!$B$151</definedName>
    <definedName name="FL_167_12" localSheetId="9">'food prices to use'!$B$152</definedName>
    <definedName name="FL_168_12" localSheetId="9">'food prices to use'!$B$153</definedName>
    <definedName name="FL_169_12" localSheetId="9">'food prices to use'!$B$154</definedName>
    <definedName name="FL_17_12" localSheetId="9">'food prices to use'!$B$17</definedName>
    <definedName name="FL_170_12" localSheetId="9">'food prices to use'!$B$155</definedName>
    <definedName name="FL_171_12" localSheetId="9">'food prices to use'!$B$156</definedName>
    <definedName name="FL_172_12" localSheetId="9">'food prices to use'!$B$157</definedName>
    <definedName name="FL_173_12" localSheetId="9">'food prices to use'!$B$158</definedName>
    <definedName name="FL_174_12" localSheetId="9">'food prices to use'!$B$159</definedName>
    <definedName name="FL_175_12" localSheetId="9">'food prices to use'!$B$160</definedName>
    <definedName name="FL_176_12" localSheetId="9">'food prices to use'!$B$161</definedName>
    <definedName name="FL_177_12" localSheetId="9">'food prices to use'!$B$162</definedName>
    <definedName name="FL_178_12" localSheetId="9">'food prices to use'!$B$163</definedName>
    <definedName name="FL_179_12" localSheetId="9">'food prices to use'!$B$164</definedName>
    <definedName name="FL_18_12" localSheetId="9">'food prices to use'!$B$18</definedName>
    <definedName name="FL_180_12" localSheetId="9">'food prices to use'!$B$165</definedName>
    <definedName name="FL_181_12" localSheetId="9">'food prices to use'!$B$166</definedName>
    <definedName name="FL_182_12" localSheetId="9">'food prices to use'!$B$167</definedName>
    <definedName name="FL_183_12" localSheetId="9">'food prices to use'!$B$168</definedName>
    <definedName name="FL_184_12" localSheetId="9">'food prices to use'!$B$169</definedName>
    <definedName name="FL_185_12" localSheetId="9">'food prices to use'!$B$170</definedName>
    <definedName name="FL_186_12" localSheetId="9">'food prices to use'!$B$171</definedName>
    <definedName name="FL_187_12" localSheetId="9">'food prices to use'!$B$172</definedName>
    <definedName name="FL_188_12" localSheetId="9">'food prices to use'!$B$173</definedName>
    <definedName name="FL_189_12" localSheetId="9">'food prices to use'!$B$174</definedName>
    <definedName name="FL_19_12" localSheetId="9">'food prices to use'!$B$20</definedName>
    <definedName name="FL_190_12" localSheetId="9">'food prices to use'!$B$175</definedName>
    <definedName name="FL_191_12" localSheetId="9">'food prices to use'!$B$176</definedName>
    <definedName name="FL_192_12" localSheetId="9">'food prices to use'!$B$177</definedName>
    <definedName name="FL_193_12" localSheetId="9">'food prices to use'!$B$178</definedName>
    <definedName name="FL_194_12" localSheetId="9">'food prices to use'!$B$179</definedName>
    <definedName name="FL_195_12" localSheetId="9">'food prices to use'!$B$180</definedName>
    <definedName name="FL_196_12" localSheetId="9">'food prices to use'!$B$181</definedName>
    <definedName name="FL_197_12" localSheetId="9">'food prices to use'!$B$182</definedName>
    <definedName name="FL_198_12" localSheetId="9">'food prices to use'!$B$183</definedName>
    <definedName name="FL_199_12" localSheetId="9">'food prices to use'!$B$184</definedName>
    <definedName name="FL_2_12" localSheetId="9">'food prices to use'!#REF!</definedName>
    <definedName name="FL_20_12" localSheetId="9">'food prices to use'!$B$21</definedName>
    <definedName name="FL_200_12" localSheetId="9">'food prices to use'!$B$185</definedName>
    <definedName name="FL_201_12" localSheetId="9">'food prices to use'!$B$186</definedName>
    <definedName name="FL_202_12" localSheetId="9">'food prices to use'!$B$187</definedName>
    <definedName name="FL_203_12" localSheetId="9">'food prices to use'!$B$188</definedName>
    <definedName name="FL_204_12" localSheetId="9">'food prices to use'!$B$189</definedName>
    <definedName name="FL_205_12" localSheetId="9">'food prices to use'!$B$190</definedName>
    <definedName name="FL_206_12" localSheetId="9">'food prices to use'!$B$191</definedName>
    <definedName name="FL_207_12" localSheetId="9">'food prices to use'!$B$192</definedName>
    <definedName name="FL_208_12" localSheetId="9">'food prices to use'!$B$193</definedName>
    <definedName name="FL_209_12" localSheetId="9">'food prices to use'!$B$194</definedName>
    <definedName name="FL_21_12" localSheetId="9">'food prices to use'!$B$23</definedName>
    <definedName name="FL_210_12" localSheetId="9">'food prices to use'!$B$195</definedName>
    <definedName name="FL_211_12" localSheetId="9">'food prices to use'!$B$196</definedName>
    <definedName name="FL_212_12" localSheetId="9">'food prices to use'!$B$197</definedName>
    <definedName name="FL_213_12" localSheetId="9">'food prices to use'!$B$198</definedName>
    <definedName name="FL_214_12" localSheetId="9">'food prices to use'!$B$199</definedName>
    <definedName name="FL_215_12" localSheetId="9">'food prices to use'!$B$200</definedName>
    <definedName name="FL_216_12" localSheetId="9">'food prices to use'!$B$201</definedName>
    <definedName name="FL_217_12" localSheetId="9">'food prices to use'!$B$202</definedName>
    <definedName name="FL_218_12" localSheetId="9">'food prices to use'!$B$203</definedName>
    <definedName name="FL_219_12" localSheetId="9">'food prices to use'!$B$204</definedName>
    <definedName name="FL_22_12" localSheetId="9">'food prices to use'!$B$24</definedName>
    <definedName name="FL_220_12" localSheetId="9">'food prices to use'!$B$205</definedName>
    <definedName name="FL_221_12" localSheetId="9">'food prices to use'!$B$206</definedName>
    <definedName name="FL_222_12" localSheetId="9">'food prices to use'!$B$207</definedName>
    <definedName name="FL_223_12" localSheetId="9">'food prices to use'!$B$208</definedName>
    <definedName name="FL_224_12" localSheetId="9">'food prices to use'!$B$209</definedName>
    <definedName name="FL_225_12" localSheetId="9">'food prices to use'!$B$210</definedName>
    <definedName name="FL_226_12" localSheetId="9">'food prices to use'!$B$211</definedName>
    <definedName name="FL_227_12" localSheetId="9">'food prices to use'!$B$212</definedName>
    <definedName name="FL_228_12" localSheetId="9">'food prices to use'!$B$213</definedName>
    <definedName name="FL_229_12" localSheetId="9">'food prices to use'!$B$214</definedName>
    <definedName name="FL_23_12" localSheetId="9">'food prices to use'!$B$25</definedName>
    <definedName name="FL_230_12" localSheetId="9">'food prices to use'!$B$215</definedName>
    <definedName name="FL_231_12" localSheetId="9">'food prices to use'!$B$216</definedName>
    <definedName name="FL_232_12" localSheetId="9">'food prices to use'!$B$217</definedName>
    <definedName name="FL_233_12" localSheetId="9">'food prices to use'!$B$218</definedName>
    <definedName name="FL_234_12" localSheetId="9">'food prices to use'!$B$219</definedName>
    <definedName name="FL_235_12" localSheetId="9">'food prices to use'!$B$220</definedName>
    <definedName name="FL_236_12" localSheetId="9">'food prices to use'!$B$221</definedName>
    <definedName name="FL_237_12" localSheetId="9">'food prices to use'!$B$222</definedName>
    <definedName name="FL_238_12" localSheetId="9">'food prices to use'!$B$223</definedName>
    <definedName name="FL_239_12" localSheetId="9">'food prices to use'!$B$224</definedName>
    <definedName name="FL_24_12" localSheetId="9">'food prices to use'!#REF!</definedName>
    <definedName name="FL_240_12" localSheetId="9">'food prices to use'!$B$225</definedName>
    <definedName name="FL_241_12" localSheetId="9">'food prices to use'!$B$226</definedName>
    <definedName name="FL_242_12" localSheetId="9">'food prices to use'!$B$227</definedName>
    <definedName name="FL_243_12" localSheetId="9">'food prices to use'!$B$228</definedName>
    <definedName name="FL_244_12" localSheetId="9">'food prices to use'!$B$229</definedName>
    <definedName name="FL_245_12" localSheetId="9">'food prices to use'!$B$230</definedName>
    <definedName name="FL_246_12" localSheetId="9">'food prices to use'!$B$231</definedName>
    <definedName name="FL_247_12" localSheetId="9">'food prices to use'!$B$232</definedName>
    <definedName name="FL_25_12" localSheetId="9">'food prices to use'!$B$26</definedName>
    <definedName name="FL_26_12" localSheetId="9">'food prices to use'!$B$27</definedName>
    <definedName name="FL_27_12" localSheetId="9">'food prices to use'!$B$28</definedName>
    <definedName name="FL_28_12" localSheetId="9">'food prices to use'!$B$29</definedName>
    <definedName name="FL_29_12" localSheetId="9">'food prices to use'!$B$30</definedName>
    <definedName name="FL_3_12" localSheetId="9">'food prices to use'!$B$2</definedName>
    <definedName name="FL_30_12" localSheetId="9">'food prices to use'!#REF!</definedName>
    <definedName name="FL_31_12" localSheetId="9">'food prices to use'!$B$31</definedName>
    <definedName name="FL_32_12" localSheetId="9">'food prices to use'!$B$32</definedName>
    <definedName name="FL_33_12" localSheetId="9">'food prices to use'!$B$33</definedName>
    <definedName name="FL_34_12" localSheetId="9">'food prices to use'!#REF!</definedName>
    <definedName name="FL_35_12" localSheetId="9">'food prices to use'!$B$34</definedName>
    <definedName name="FL_36_12" localSheetId="9">'food prices to use'!$B$35</definedName>
    <definedName name="FL_37_12" localSheetId="9">'food prices to use'!$B$36</definedName>
    <definedName name="FL_38_12" localSheetId="9">'food prices to use'!$B$37</definedName>
    <definedName name="FL_39_12" localSheetId="9">'food prices to use'!$B$38</definedName>
    <definedName name="FL_4_12" localSheetId="9">'food prices to use'!$B$3</definedName>
    <definedName name="FL_40_12" localSheetId="9">'food prices to use'!$B$39</definedName>
    <definedName name="FL_41_12" localSheetId="9">'food prices to use'!$B$40</definedName>
    <definedName name="FL_42_12" localSheetId="9">'food prices to use'!$B$41</definedName>
    <definedName name="FL_43_12" localSheetId="9">'food prices to use'!#REF!</definedName>
    <definedName name="FL_44_12" localSheetId="9">'food prices to use'!$B$42</definedName>
    <definedName name="FL_45_12" localSheetId="9">'food prices to use'!$B$43</definedName>
    <definedName name="FL_46_12" localSheetId="9">'food prices to use'!$B$44</definedName>
    <definedName name="FL_47_12" localSheetId="9">'food prices to use'!#REF!</definedName>
    <definedName name="FL_48_12" localSheetId="9">'food prices to use'!$B$46</definedName>
    <definedName name="FL_49_12" localSheetId="9">'food prices to use'!$B$47</definedName>
    <definedName name="FL_5_12" localSheetId="9">'food prices to use'!$B$4</definedName>
    <definedName name="FL_50_12" localSheetId="9">'food prices to use'!$B$48</definedName>
    <definedName name="FL_51_12" localSheetId="9">'food prices to use'!#REF!</definedName>
    <definedName name="FL_52_12" localSheetId="9">'food prices to use'!$B$49</definedName>
    <definedName name="FL_53_12" localSheetId="9">'food prices to use'!$B$50</definedName>
    <definedName name="FL_54_12" localSheetId="9">'food prices to use'!$B$51</definedName>
    <definedName name="FL_55_12" localSheetId="9">'food prices to use'!#REF!</definedName>
    <definedName name="FL_56_12" localSheetId="9">'food prices to use'!$B$52</definedName>
    <definedName name="FL_57_12" localSheetId="9">'food prices to use'!$B$53</definedName>
    <definedName name="FL_58_12" localSheetId="9">'food prices to use'!#REF!</definedName>
    <definedName name="FL_59_12" localSheetId="9">'food prices to use'!#REF!</definedName>
    <definedName name="FL_6_12" localSheetId="9">'food prices to use'!$B$5</definedName>
    <definedName name="FL_60_12" localSheetId="9">'food prices to use'!#REF!</definedName>
    <definedName name="FL_61_12" localSheetId="9">'food prices to use'!#REF!</definedName>
    <definedName name="FL_62_12" localSheetId="9">'food prices to use'!$B$54</definedName>
    <definedName name="FL_63_12" localSheetId="9">'food prices to use'!$B$55</definedName>
    <definedName name="FL_64_12" localSheetId="9">'food prices to use'!#REF!</definedName>
    <definedName name="FL_65_12" localSheetId="9">'food prices to use'!$B$56</definedName>
    <definedName name="FL_66_12" localSheetId="9">'food prices to use'!$B$57</definedName>
    <definedName name="FL_67_12" localSheetId="9">'food prices to use'!$B$58</definedName>
    <definedName name="FL_68_12" localSheetId="9">'food prices to use'!#REF!</definedName>
    <definedName name="FL_69_12" localSheetId="9">'food prices to use'!#REF!</definedName>
    <definedName name="FL_7_12" localSheetId="9">'food prices to use'!$B$6</definedName>
    <definedName name="FL_70_12" localSheetId="9">'food prices to use'!#REF!</definedName>
    <definedName name="FL_71_12" localSheetId="9">'food prices to use'!#REF!</definedName>
    <definedName name="FL_72_12" localSheetId="9">'food prices to use'!$B$59</definedName>
    <definedName name="FL_73_12" localSheetId="9">'food prices to use'!#REF!</definedName>
    <definedName name="FL_74_12" localSheetId="9">'food prices to use'!$B$60</definedName>
    <definedName name="FL_75_12" localSheetId="9">'food prices to use'!$B$63</definedName>
    <definedName name="FL_76_12" localSheetId="9">'food prices to use'!$B$64</definedName>
    <definedName name="FL_77_12" localSheetId="9">'food prices to use'!$B$65</definedName>
    <definedName name="FL_78_12" localSheetId="9">'food prices to use'!$B$66</definedName>
    <definedName name="FL_79_12" localSheetId="9">'food prices to use'!$B$67</definedName>
    <definedName name="FL_8_12" localSheetId="9">'food prices to use'!#REF!</definedName>
    <definedName name="FL_80_12" localSheetId="9">'food prices to use'!$B$68</definedName>
    <definedName name="FL_81_12" localSheetId="9">'food prices to use'!#REF!</definedName>
    <definedName name="FL_82_12" localSheetId="9">'food prices to use'!$B$69</definedName>
    <definedName name="FL_83_12" localSheetId="9">'food prices to use'!$B$70</definedName>
    <definedName name="FL_84_12" localSheetId="9">'food prices to use'!$B$71</definedName>
    <definedName name="FL_85_12" localSheetId="9">'food prices to use'!$B$72</definedName>
    <definedName name="FL_86_12" localSheetId="9">'food prices to use'!$B$73</definedName>
    <definedName name="FL_87_12" localSheetId="9">'food prices to use'!$B$74</definedName>
    <definedName name="FL_88_12" localSheetId="9">'food prices to use'!$B$75</definedName>
    <definedName name="FL_89_12" localSheetId="9">'food prices to use'!$B$76</definedName>
    <definedName name="FL_9_12" localSheetId="9">'food prices to use'!$B$7</definedName>
    <definedName name="FL_90_12" localSheetId="9">'food prices to use'!$B$77</definedName>
    <definedName name="FL_91_12" localSheetId="9">'food prices to use'!$B$78</definedName>
    <definedName name="FL_92_12" localSheetId="9">'food prices to use'!$B$79</definedName>
    <definedName name="FL_93_12" localSheetId="9">'food prices to use'!$B$80</definedName>
    <definedName name="FL_94_12" localSheetId="9">'food prices to use'!$B$81</definedName>
    <definedName name="FL_95_12" localSheetId="9">'food prices to use'!$B$82</definedName>
    <definedName name="FL_96_12" localSheetId="9">'food prices to use'!$B$83</definedName>
    <definedName name="FL_97_12" localSheetId="9">'food prices to use'!$B$84</definedName>
    <definedName name="FL_98_12" localSheetId="9">'food prices to use'!$B$85</definedName>
    <definedName name="FL_99_12" localSheetId="9">'food prices to use'!$B$86</definedName>
    <definedName name="FLH_12" localSheetId="9">'food prices to use'!#REF!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8" i="25" l="1"/>
  <c r="G128" i="25"/>
  <c r="H127" i="25"/>
  <c r="G127" i="25"/>
  <c r="H125" i="25"/>
  <c r="G125" i="25"/>
  <c r="H124" i="25"/>
  <c r="G124" i="25"/>
  <c r="H123" i="25"/>
  <c r="G123" i="25"/>
  <c r="H121" i="25"/>
  <c r="G121" i="25"/>
  <c r="H120" i="25"/>
  <c r="G120" i="25"/>
  <c r="H119" i="25"/>
  <c r="G119" i="25"/>
  <c r="H118" i="25"/>
  <c r="G118" i="25"/>
  <c r="H117" i="25"/>
  <c r="G117" i="25"/>
  <c r="H116" i="25"/>
  <c r="G116" i="25"/>
  <c r="H115" i="25"/>
  <c r="G115" i="25"/>
  <c r="H112" i="25"/>
  <c r="G112" i="25"/>
  <c r="H111" i="25"/>
  <c r="G111" i="25"/>
  <c r="H108" i="25"/>
  <c r="G108" i="25"/>
  <c r="H107" i="25"/>
  <c r="G107" i="25"/>
  <c r="H106" i="25"/>
  <c r="G106" i="25"/>
  <c r="H105" i="25"/>
  <c r="G105" i="25"/>
  <c r="H104" i="25"/>
  <c r="G104" i="25"/>
  <c r="H103" i="25"/>
  <c r="G103" i="25"/>
  <c r="H102" i="25"/>
  <c r="G102" i="25"/>
  <c r="H101" i="25"/>
  <c r="G101" i="25"/>
  <c r="H100" i="25"/>
  <c r="G100" i="25"/>
  <c r="H99" i="25"/>
  <c r="G99" i="25"/>
  <c r="H98" i="25"/>
  <c r="G98" i="25"/>
  <c r="H97" i="25"/>
  <c r="G97" i="25"/>
  <c r="H96" i="25"/>
  <c r="G96" i="25"/>
  <c r="H95" i="25"/>
  <c r="G95" i="25"/>
  <c r="H94" i="25"/>
  <c r="G94" i="25"/>
  <c r="H93" i="25"/>
  <c r="G93" i="25"/>
  <c r="H92" i="25"/>
  <c r="G92" i="25"/>
  <c r="H91" i="25"/>
  <c r="G91" i="25"/>
  <c r="H90" i="25"/>
  <c r="G90" i="25"/>
  <c r="H89" i="25"/>
  <c r="G89" i="25"/>
  <c r="H88" i="25"/>
  <c r="G88" i="25"/>
  <c r="H84" i="25"/>
  <c r="H83" i="25"/>
  <c r="G83" i="25"/>
  <c r="H77" i="25"/>
  <c r="G77" i="25"/>
  <c r="H75" i="25"/>
  <c r="H74" i="25"/>
  <c r="H66" i="25"/>
  <c r="N63" i="25"/>
  <c r="J63" i="25"/>
  <c r="H63" i="25"/>
  <c r="G63" i="25"/>
  <c r="N62" i="25"/>
  <c r="H62" i="25"/>
  <c r="N61" i="25"/>
  <c r="H61" i="25"/>
  <c r="H60" i="25"/>
  <c r="N59" i="25"/>
  <c r="H59" i="25"/>
  <c r="H56" i="25"/>
  <c r="G56" i="25"/>
  <c r="G55" i="25"/>
  <c r="H54" i="25"/>
  <c r="G54" i="25"/>
  <c r="G53" i="25"/>
  <c r="H52" i="25"/>
  <c r="G52" i="25"/>
  <c r="G50" i="25"/>
  <c r="G49" i="25"/>
  <c r="G48" i="25"/>
  <c r="H44" i="25"/>
  <c r="H43" i="25"/>
  <c r="G43" i="25"/>
  <c r="Q42" i="25"/>
  <c r="P42" i="25"/>
  <c r="N42" i="25"/>
  <c r="M42" i="25"/>
  <c r="L42" i="25"/>
  <c r="K42" i="25"/>
  <c r="J42" i="25"/>
  <c r="H42" i="25"/>
  <c r="G42" i="25"/>
  <c r="R41" i="25"/>
  <c r="R42" i="25" s="1"/>
  <c r="O41" i="25"/>
  <c r="O42" i="25" s="1"/>
  <c r="I41" i="25"/>
  <c r="I42" i="25" s="1"/>
  <c r="H40" i="25"/>
  <c r="H39" i="25"/>
  <c r="H38" i="25"/>
  <c r="H37" i="25"/>
  <c r="G37" i="25"/>
  <c r="H36" i="25"/>
  <c r="H35" i="25"/>
  <c r="G35" i="25"/>
  <c r="R34" i="25"/>
  <c r="Q34" i="25"/>
  <c r="P34" i="25"/>
  <c r="O34" i="25"/>
  <c r="N34" i="25"/>
  <c r="M34" i="25"/>
  <c r="L34" i="25"/>
  <c r="J34" i="25"/>
  <c r="I34" i="25"/>
  <c r="H34" i="25"/>
  <c r="G34" i="25"/>
  <c r="G30" i="25"/>
  <c r="G29" i="25"/>
  <c r="G28" i="25"/>
  <c r="G25" i="25"/>
  <c r="G23" i="25"/>
  <c r="G22" i="25"/>
  <c r="G21" i="25"/>
  <c r="G19" i="25"/>
  <c r="H18" i="25"/>
  <c r="H17" i="25"/>
  <c r="G17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Q14" i="25"/>
  <c r="H14" i="25"/>
  <c r="H13" i="25"/>
  <c r="G13" i="25"/>
  <c r="H12" i="25"/>
  <c r="H11" i="25"/>
  <c r="G11" i="25"/>
  <c r="H10" i="25"/>
  <c r="G10" i="25"/>
  <c r="H9" i="25"/>
  <c r="G9" i="25"/>
  <c r="H8" i="25"/>
  <c r="H7" i="25"/>
  <c r="R6" i="25"/>
  <c r="Q6" i="25"/>
  <c r="P6" i="25"/>
  <c r="O6" i="25"/>
  <c r="N6" i="25"/>
  <c r="M6" i="25"/>
  <c r="L6" i="25"/>
  <c r="K6" i="25"/>
  <c r="J6" i="25"/>
  <c r="I6" i="25"/>
  <c r="H6" i="25"/>
  <c r="G6" i="25"/>
  <c r="P14" i="27" l="1"/>
  <c r="P15" i="27"/>
  <c r="P16" i="27"/>
  <c r="P17" i="27"/>
  <c r="P18" i="27"/>
  <c r="P19" i="27"/>
  <c r="P20" i="27"/>
  <c r="P21" i="27"/>
  <c r="P22" i="27"/>
  <c r="P23" i="27"/>
  <c r="P28" i="27"/>
  <c r="P29" i="27"/>
  <c r="P30" i="27"/>
  <c r="P31" i="27"/>
  <c r="P32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82" i="27"/>
  <c r="P85" i="27"/>
  <c r="P86" i="27"/>
  <c r="P88" i="27"/>
  <c r="P94" i="27"/>
  <c r="P95" i="27"/>
  <c r="P96" i="27"/>
  <c r="P97" i="27"/>
  <c r="P98" i="27"/>
  <c r="P99" i="27"/>
  <c r="P100" i="27"/>
  <c r="P101" i="27"/>
  <c r="P103" i="27"/>
  <c r="P104" i="27"/>
  <c r="P105" i="27"/>
  <c r="P106" i="27"/>
  <c r="P107" i="27"/>
  <c r="P108" i="27"/>
  <c r="P109" i="27"/>
  <c r="P111" i="27"/>
  <c r="P112" i="27"/>
  <c r="P113" i="27"/>
  <c r="P114" i="27"/>
  <c r="P115" i="27"/>
  <c r="P116" i="27"/>
  <c r="R121" i="27"/>
  <c r="O121" i="27"/>
  <c r="K121" i="27"/>
  <c r="H121" i="27"/>
  <c r="R120" i="27"/>
  <c r="O120" i="27"/>
  <c r="K120" i="27"/>
  <c r="H120" i="27"/>
  <c r="R119" i="27"/>
  <c r="P119" i="27" s="1"/>
  <c r="Q119" i="27"/>
  <c r="O119" i="27"/>
  <c r="N119" i="27" s="1"/>
  <c r="K119" i="27"/>
  <c r="J119" i="27"/>
  <c r="H119" i="27"/>
  <c r="G119" i="27"/>
  <c r="H118" i="27"/>
  <c r="G118" i="27"/>
  <c r="H117" i="27"/>
  <c r="G117" i="27"/>
  <c r="Q116" i="27"/>
  <c r="N116" i="27"/>
  <c r="M116" i="27"/>
  <c r="K116" i="27"/>
  <c r="J116" i="27"/>
  <c r="H116" i="27"/>
  <c r="G116" i="27"/>
  <c r="Q115" i="27"/>
  <c r="N115" i="27"/>
  <c r="M115" i="27"/>
  <c r="K115" i="27"/>
  <c r="J115" i="27"/>
  <c r="H115" i="27"/>
  <c r="G115" i="27"/>
  <c r="Q114" i="27"/>
  <c r="N114" i="27"/>
  <c r="M114" i="27"/>
  <c r="K114" i="27"/>
  <c r="J114" i="27"/>
  <c r="H114" i="27"/>
  <c r="G114" i="27"/>
  <c r="Q113" i="27"/>
  <c r="N113" i="27"/>
  <c r="M113" i="27"/>
  <c r="K113" i="27"/>
  <c r="J113" i="27"/>
  <c r="H113" i="27"/>
  <c r="G113" i="27"/>
  <c r="Q112" i="27"/>
  <c r="N112" i="27"/>
  <c r="M112" i="27"/>
  <c r="K112" i="27"/>
  <c r="J112" i="27"/>
  <c r="H112" i="27"/>
  <c r="G112" i="27"/>
  <c r="Q111" i="27"/>
  <c r="N111" i="27"/>
  <c r="M111" i="27"/>
  <c r="K111" i="27"/>
  <c r="J111" i="27"/>
  <c r="H111" i="27"/>
  <c r="G111" i="27"/>
  <c r="K110" i="27"/>
  <c r="J110" i="27"/>
  <c r="H110" i="27"/>
  <c r="G110" i="27"/>
  <c r="Q109" i="27"/>
  <c r="N109" i="27"/>
  <c r="M109" i="27"/>
  <c r="K109" i="27"/>
  <c r="J109" i="27"/>
  <c r="H109" i="27"/>
  <c r="G109" i="27"/>
  <c r="Q108" i="27"/>
  <c r="N108" i="27"/>
  <c r="M108" i="27"/>
  <c r="K108" i="27"/>
  <c r="J108" i="27"/>
  <c r="H108" i="27"/>
  <c r="G108" i="27"/>
  <c r="Q107" i="27"/>
  <c r="N107" i="27"/>
  <c r="M107" i="27"/>
  <c r="K107" i="27"/>
  <c r="J107" i="27"/>
  <c r="H107" i="27"/>
  <c r="G107" i="27"/>
  <c r="Q106" i="27"/>
  <c r="N106" i="27"/>
  <c r="M106" i="27"/>
  <c r="K106" i="27"/>
  <c r="J106" i="27"/>
  <c r="H106" i="27"/>
  <c r="G106" i="27"/>
  <c r="Q105" i="27"/>
  <c r="N105" i="27"/>
  <c r="M105" i="27"/>
  <c r="K105" i="27"/>
  <c r="J105" i="27"/>
  <c r="H105" i="27"/>
  <c r="G105" i="27"/>
  <c r="Q104" i="27"/>
  <c r="N104" i="27"/>
  <c r="M104" i="27"/>
  <c r="K104" i="27"/>
  <c r="J104" i="27"/>
  <c r="H104" i="27"/>
  <c r="G104" i="27"/>
  <c r="Q103" i="27"/>
  <c r="N103" i="27"/>
  <c r="M103" i="27"/>
  <c r="K103" i="27"/>
  <c r="J103" i="27"/>
  <c r="H103" i="27"/>
  <c r="G103" i="27"/>
  <c r="Q101" i="27"/>
  <c r="N101" i="27"/>
  <c r="M101" i="27"/>
  <c r="K101" i="27"/>
  <c r="J101" i="27"/>
  <c r="H101" i="27"/>
  <c r="Q100" i="27"/>
  <c r="N100" i="27"/>
  <c r="M100" i="27"/>
  <c r="K100" i="27"/>
  <c r="J100" i="27"/>
  <c r="H100" i="27"/>
  <c r="G100" i="27"/>
  <c r="Q99" i="27"/>
  <c r="N99" i="27"/>
  <c r="M99" i="27"/>
  <c r="K99" i="27"/>
  <c r="J99" i="27"/>
  <c r="H99" i="27"/>
  <c r="G99" i="27"/>
  <c r="Q98" i="27"/>
  <c r="N98" i="27"/>
  <c r="M98" i="27"/>
  <c r="K98" i="27"/>
  <c r="J98" i="27"/>
  <c r="H98" i="27"/>
  <c r="G98" i="27"/>
  <c r="Q97" i="27"/>
  <c r="N97" i="27"/>
  <c r="M97" i="27"/>
  <c r="K97" i="27"/>
  <c r="J97" i="27"/>
  <c r="H97" i="27"/>
  <c r="G97" i="27"/>
  <c r="Q96" i="27"/>
  <c r="N96" i="27"/>
  <c r="M96" i="27"/>
  <c r="K96" i="27"/>
  <c r="J96" i="27"/>
  <c r="H96" i="27"/>
  <c r="G96" i="27"/>
  <c r="Q95" i="27"/>
  <c r="N95" i="27"/>
  <c r="M95" i="27"/>
  <c r="K95" i="27"/>
  <c r="J95" i="27"/>
  <c r="H95" i="27"/>
  <c r="G95" i="27"/>
  <c r="Q94" i="27"/>
  <c r="N94" i="27"/>
  <c r="M94" i="27"/>
  <c r="K94" i="27"/>
  <c r="J94" i="27"/>
  <c r="H94" i="27"/>
  <c r="G94" i="27"/>
  <c r="Q93" i="27"/>
  <c r="N93" i="27"/>
  <c r="M93" i="27"/>
  <c r="K93" i="27"/>
  <c r="J93" i="27"/>
  <c r="H93" i="27"/>
  <c r="G93" i="27"/>
  <c r="Q92" i="27"/>
  <c r="N92" i="27"/>
  <c r="M92" i="27"/>
  <c r="K92" i="27"/>
  <c r="J92" i="27"/>
  <c r="H92" i="27"/>
  <c r="G92" i="27"/>
  <c r="Q91" i="27"/>
  <c r="N91" i="27"/>
  <c r="M91" i="27"/>
  <c r="K91" i="27"/>
  <c r="J91" i="27"/>
  <c r="H91" i="27"/>
  <c r="G91" i="27"/>
  <c r="Q90" i="27"/>
  <c r="N90" i="27"/>
  <c r="M90" i="27"/>
  <c r="K90" i="27"/>
  <c r="J90" i="27"/>
  <c r="H90" i="27"/>
  <c r="G90" i="27"/>
  <c r="Q89" i="27"/>
  <c r="N89" i="27"/>
  <c r="M89" i="27"/>
  <c r="K89" i="27"/>
  <c r="J89" i="27"/>
  <c r="H89" i="27"/>
  <c r="G89" i="27"/>
  <c r="Q88" i="27"/>
  <c r="N88" i="27"/>
  <c r="M88" i="27"/>
  <c r="K88" i="27"/>
  <c r="J88" i="27"/>
  <c r="H88" i="27"/>
  <c r="G88" i="27"/>
  <c r="Q87" i="27"/>
  <c r="N87" i="27"/>
  <c r="K87" i="27"/>
  <c r="Q86" i="27"/>
  <c r="N86" i="27"/>
  <c r="M86" i="27"/>
  <c r="K86" i="27"/>
  <c r="J86" i="27"/>
  <c r="H86" i="27"/>
  <c r="G86" i="27"/>
  <c r="Q85" i="27"/>
  <c r="N85" i="27"/>
  <c r="M85" i="27"/>
  <c r="K85" i="27"/>
  <c r="J85" i="27"/>
  <c r="H85" i="27"/>
  <c r="G85" i="27"/>
  <c r="Q84" i="27"/>
  <c r="N84" i="27"/>
  <c r="K84" i="27"/>
  <c r="H84" i="27"/>
  <c r="Q83" i="27"/>
  <c r="N83" i="27"/>
  <c r="K83" i="27"/>
  <c r="H83" i="27"/>
  <c r="Q82" i="27"/>
  <c r="N82" i="27"/>
  <c r="M82" i="27"/>
  <c r="K82" i="27"/>
  <c r="J82" i="27"/>
  <c r="H82" i="27"/>
  <c r="G82" i="27"/>
  <c r="M81" i="27"/>
  <c r="J81" i="27"/>
  <c r="G81" i="27"/>
  <c r="M80" i="27"/>
  <c r="J80" i="27"/>
  <c r="G80" i="27"/>
  <c r="G79" i="27"/>
  <c r="G78" i="27"/>
  <c r="G77" i="27"/>
  <c r="G76" i="27"/>
  <c r="K75" i="27"/>
  <c r="G73" i="27"/>
  <c r="Q62" i="27"/>
  <c r="N62" i="27"/>
  <c r="H62" i="27"/>
  <c r="K61" i="27"/>
  <c r="H59" i="27"/>
  <c r="H56" i="27"/>
  <c r="G50" i="27"/>
  <c r="G49" i="27"/>
  <c r="G48" i="27"/>
  <c r="N44" i="27"/>
  <c r="N41" i="27"/>
  <c r="N39" i="27"/>
  <c r="N38" i="27"/>
  <c r="K38" i="27"/>
  <c r="G38" i="27"/>
  <c r="K37" i="27"/>
  <c r="Q36" i="27"/>
  <c r="N36" i="27"/>
  <c r="K36" i="27"/>
  <c r="H36" i="27"/>
  <c r="G36" i="27"/>
  <c r="H34" i="27"/>
  <c r="H33" i="27"/>
  <c r="N32" i="27"/>
  <c r="K32" i="27"/>
  <c r="H32" i="27"/>
  <c r="N31" i="27"/>
  <c r="K31" i="27"/>
  <c r="H31" i="27"/>
  <c r="N30" i="27"/>
  <c r="K30" i="27"/>
  <c r="H30" i="27"/>
  <c r="N29" i="27"/>
  <c r="K29" i="27"/>
  <c r="H29" i="27"/>
  <c r="N28" i="27"/>
  <c r="M28" i="27"/>
  <c r="K28" i="27"/>
  <c r="H28" i="27"/>
  <c r="G28" i="27"/>
  <c r="Q24" i="27"/>
  <c r="N24" i="27"/>
  <c r="M24" i="27"/>
  <c r="K24" i="27"/>
  <c r="J24" i="27"/>
  <c r="H24" i="27"/>
  <c r="G24" i="27"/>
  <c r="M23" i="27"/>
  <c r="M22" i="27"/>
  <c r="M21" i="27"/>
  <c r="H21" i="27"/>
  <c r="M20" i="27"/>
  <c r="M19" i="27"/>
  <c r="H19" i="27"/>
  <c r="M18" i="27"/>
  <c r="M17" i="27"/>
  <c r="M16" i="27"/>
  <c r="H16" i="27"/>
  <c r="M15" i="27"/>
  <c r="Q14" i="27"/>
  <c r="Q15" i="27" s="1"/>
  <c r="N14" i="27"/>
  <c r="N15" i="27" s="1"/>
  <c r="M14" i="27"/>
  <c r="K14" i="27"/>
  <c r="K15" i="27" s="1"/>
  <c r="H14" i="27"/>
  <c r="H15" i="27" s="1"/>
  <c r="N8" i="27"/>
  <c r="K8" i="27"/>
  <c r="H8" i="27"/>
  <c r="Q6" i="27"/>
  <c r="Q8" i="27" s="1"/>
  <c r="N6" i="27"/>
  <c r="K6" i="27"/>
  <c r="H6" i="27"/>
  <c r="M119" i="27" l="1"/>
  <c r="K35" i="33" l="1"/>
  <c r="K35" i="31"/>
  <c r="O78" i="33" l="1"/>
  <c r="L78" i="33"/>
  <c r="F81" i="33"/>
  <c r="F80" i="33"/>
  <c r="O77" i="33"/>
  <c r="O76" i="33"/>
  <c r="O75" i="33"/>
  <c r="O74" i="33"/>
  <c r="O73" i="33"/>
  <c r="O72" i="33"/>
  <c r="O71" i="33"/>
  <c r="O70" i="33"/>
  <c r="O69" i="33"/>
  <c r="O68" i="33"/>
  <c r="O67" i="33"/>
  <c r="O66" i="33"/>
  <c r="O65" i="33"/>
  <c r="O64" i="33"/>
  <c r="O63" i="33"/>
  <c r="O62" i="33"/>
  <c r="O61" i="33"/>
  <c r="O55" i="33"/>
  <c r="O54" i="33"/>
  <c r="O53" i="33"/>
  <c r="O58" i="33"/>
  <c r="O57" i="33"/>
  <c r="O56" i="33"/>
  <c r="L58" i="33"/>
  <c r="L57" i="33"/>
  <c r="L56" i="33"/>
  <c r="L53" i="33"/>
  <c r="L51" i="31"/>
  <c r="L55" i="33"/>
  <c r="L54" i="33"/>
  <c r="L51" i="33"/>
  <c r="K51" i="33"/>
  <c r="K49" i="31"/>
  <c r="F58" i="33"/>
  <c r="F57" i="33"/>
  <c r="F56" i="33"/>
  <c r="F55" i="33"/>
  <c r="F54" i="33"/>
  <c r="F53" i="33"/>
  <c r="O50" i="33"/>
  <c r="O49" i="33"/>
  <c r="O48" i="33"/>
  <c r="O47" i="33"/>
  <c r="O46" i="33"/>
  <c r="O45" i="33"/>
  <c r="O44" i="33"/>
  <c r="O43" i="33"/>
  <c r="O42" i="33"/>
  <c r="O41" i="33"/>
  <c r="O40" i="33"/>
  <c r="O39" i="33"/>
  <c r="O38" i="33"/>
  <c r="O37" i="33"/>
  <c r="L50" i="33"/>
  <c r="L49" i="33"/>
  <c r="L48" i="31"/>
  <c r="L48" i="33"/>
  <c r="L47" i="33"/>
  <c r="L46" i="33"/>
  <c r="L45" i="33"/>
  <c r="L44" i="33"/>
  <c r="L43" i="33"/>
  <c r="L42" i="33"/>
  <c r="L41" i="33"/>
  <c r="L40" i="33"/>
  <c r="L39" i="33"/>
  <c r="L38" i="33"/>
  <c r="L37" i="33"/>
  <c r="F31" i="33"/>
  <c r="F32" i="33"/>
  <c r="F33" i="33"/>
  <c r="F34" i="33"/>
  <c r="F28" i="33"/>
  <c r="E28" i="33"/>
  <c r="F27" i="33"/>
  <c r="E27" i="33"/>
  <c r="F26" i="33"/>
  <c r="F25" i="33"/>
  <c r="E25" i="33"/>
  <c r="F24" i="33"/>
  <c r="E24" i="33"/>
  <c r="F23" i="33"/>
  <c r="F22" i="33"/>
  <c r="E22" i="33"/>
  <c r="F21" i="33"/>
  <c r="F20" i="33"/>
  <c r="E20" i="33"/>
  <c r="F19" i="33"/>
  <c r="F18" i="33"/>
  <c r="E18" i="33"/>
  <c r="F17" i="33"/>
  <c r="E17" i="33"/>
  <c r="F16" i="33"/>
  <c r="E16" i="33"/>
  <c r="I13" i="33"/>
  <c r="I12" i="33"/>
  <c r="I11" i="33"/>
  <c r="I10" i="33"/>
  <c r="I9" i="33"/>
  <c r="I8" i="33"/>
  <c r="I7" i="33"/>
  <c r="F13" i="33"/>
  <c r="F12" i="33"/>
  <c r="F11" i="33"/>
  <c r="F10" i="33"/>
  <c r="F9" i="33"/>
  <c r="F8" i="33"/>
  <c r="F7" i="33"/>
  <c r="I75" i="31"/>
  <c r="F75" i="31"/>
  <c r="O74" i="31"/>
  <c r="L74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56" i="31"/>
  <c r="O53" i="31"/>
  <c r="O52" i="31"/>
  <c r="O51" i="31"/>
  <c r="L53" i="31"/>
  <c r="L52" i="31"/>
  <c r="L49" i="31"/>
  <c r="O38" i="31"/>
  <c r="O39" i="31"/>
  <c r="O40" i="31"/>
  <c r="O41" i="31"/>
  <c r="O42" i="31"/>
  <c r="O43" i="31"/>
  <c r="O44" i="31"/>
  <c r="O45" i="31"/>
  <c r="O46" i="31"/>
  <c r="O47" i="31"/>
  <c r="O48" i="31"/>
  <c r="O37" i="31"/>
  <c r="L38" i="31"/>
  <c r="L40" i="31"/>
  <c r="L41" i="31"/>
  <c r="L42" i="31"/>
  <c r="L43" i="31"/>
  <c r="L44" i="31"/>
  <c r="L45" i="31"/>
  <c r="L46" i="31"/>
  <c r="L47" i="31"/>
  <c r="L39" i="31"/>
  <c r="L37" i="31"/>
  <c r="F16" i="31"/>
  <c r="O13" i="33"/>
  <c r="O12" i="33"/>
  <c r="O11" i="33"/>
  <c r="O10" i="33"/>
  <c r="O9" i="33"/>
  <c r="O8" i="33"/>
  <c r="O7" i="33"/>
  <c r="L13" i="33"/>
  <c r="L12" i="33"/>
  <c r="L11" i="33"/>
  <c r="L10" i="33"/>
  <c r="L9" i="33"/>
  <c r="L8" i="33"/>
  <c r="L7" i="33"/>
  <c r="I7" i="31"/>
  <c r="S500" i="28" l="1"/>
  <c r="F50" i="33" l="1"/>
  <c r="E50" i="33"/>
  <c r="F49" i="33"/>
  <c r="E49" i="33"/>
  <c r="P52" i="33"/>
  <c r="O52" i="33"/>
  <c r="N52" i="33"/>
  <c r="M52" i="33"/>
  <c r="L52" i="33"/>
  <c r="K52" i="33"/>
  <c r="J52" i="33"/>
  <c r="I52" i="33"/>
  <c r="H52" i="33"/>
  <c r="G52" i="33"/>
  <c r="F52" i="33"/>
  <c r="E52" i="33"/>
  <c r="E58" i="33"/>
  <c r="E57" i="33"/>
  <c r="E56" i="33"/>
  <c r="E55" i="33"/>
  <c r="E54" i="33"/>
  <c r="E53" i="33"/>
  <c r="P60" i="33"/>
  <c r="O60" i="33"/>
  <c r="N60" i="33"/>
  <c r="M60" i="33"/>
  <c r="K60" i="33"/>
  <c r="L60" i="33"/>
  <c r="J60" i="33"/>
  <c r="H60" i="33"/>
  <c r="G60" i="33"/>
  <c r="F60" i="33"/>
  <c r="E60" i="33"/>
  <c r="F77" i="33"/>
  <c r="E77" i="33"/>
  <c r="F76" i="33"/>
  <c r="E76" i="33"/>
  <c r="F75" i="33"/>
  <c r="E75" i="33"/>
  <c r="F74" i="33"/>
  <c r="E74" i="33"/>
  <c r="F73" i="33"/>
  <c r="E73" i="33"/>
  <c r="E79" i="33"/>
  <c r="F79" i="33"/>
  <c r="G79" i="33"/>
  <c r="J79" i="33"/>
  <c r="K79" i="33"/>
  <c r="L79" i="33"/>
  <c r="M79" i="33"/>
  <c r="N79" i="33"/>
  <c r="O79" i="33"/>
  <c r="P79" i="33"/>
  <c r="P118" i="33"/>
  <c r="O118" i="33"/>
  <c r="N118" i="33"/>
  <c r="M118" i="33"/>
  <c r="L118" i="33"/>
  <c r="K118" i="33"/>
  <c r="J118" i="33"/>
  <c r="I118" i="33"/>
  <c r="H118" i="33"/>
  <c r="G118" i="33"/>
  <c r="F118" i="33"/>
  <c r="E118" i="33"/>
  <c r="P113" i="33"/>
  <c r="O113" i="33"/>
  <c r="N113" i="33"/>
  <c r="M113" i="33"/>
  <c r="L113" i="33"/>
  <c r="K113" i="33"/>
  <c r="J113" i="33"/>
  <c r="I113" i="33"/>
  <c r="H113" i="33"/>
  <c r="G113" i="33"/>
  <c r="F113" i="33"/>
  <c r="E113" i="33"/>
  <c r="P104" i="33"/>
  <c r="O104" i="33"/>
  <c r="N104" i="33"/>
  <c r="M104" i="33"/>
  <c r="L104" i="33"/>
  <c r="K104" i="33"/>
  <c r="J104" i="33"/>
  <c r="I104" i="33"/>
  <c r="H104" i="33"/>
  <c r="G104" i="33"/>
  <c r="F104" i="33"/>
  <c r="E104" i="33"/>
  <c r="F102" i="33"/>
  <c r="E102" i="33"/>
  <c r="F101" i="33"/>
  <c r="E101" i="33"/>
  <c r="P100" i="33"/>
  <c r="O100" i="33"/>
  <c r="N100" i="33"/>
  <c r="M100" i="33"/>
  <c r="L100" i="33"/>
  <c r="K100" i="33"/>
  <c r="J100" i="33"/>
  <c r="I100" i="33"/>
  <c r="H100" i="33"/>
  <c r="G100" i="33"/>
  <c r="F100" i="33"/>
  <c r="E100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B73" i="33"/>
  <c r="F72" i="33"/>
  <c r="E72" i="33"/>
  <c r="B72" i="33"/>
  <c r="F71" i="33"/>
  <c r="E71" i="33"/>
  <c r="F70" i="33"/>
  <c r="E70" i="33"/>
  <c r="F69" i="33"/>
  <c r="E69" i="33"/>
  <c r="F68" i="33"/>
  <c r="E68" i="33"/>
  <c r="F67" i="33"/>
  <c r="E67" i="33"/>
  <c r="F66" i="33"/>
  <c r="E66" i="33"/>
  <c r="F65" i="33"/>
  <c r="E65" i="33"/>
  <c r="F64" i="33"/>
  <c r="E64" i="33"/>
  <c r="F63" i="33"/>
  <c r="E63" i="33"/>
  <c r="F62" i="33"/>
  <c r="E62" i="33"/>
  <c r="F61" i="33"/>
  <c r="E61" i="33"/>
  <c r="F48" i="33"/>
  <c r="E48" i="33"/>
  <c r="F47" i="33"/>
  <c r="E47" i="33"/>
  <c r="F46" i="33"/>
  <c r="E46" i="33"/>
  <c r="F45" i="33"/>
  <c r="E45" i="33"/>
  <c r="F44" i="33"/>
  <c r="E44" i="33"/>
  <c r="F43" i="33"/>
  <c r="E43" i="33"/>
  <c r="F42" i="33"/>
  <c r="E42" i="33"/>
  <c r="F41" i="33"/>
  <c r="E41" i="33"/>
  <c r="F40" i="33"/>
  <c r="E40" i="33"/>
  <c r="F39" i="33"/>
  <c r="E39" i="33"/>
  <c r="F38" i="33"/>
  <c r="E38" i="33"/>
  <c r="F37" i="33"/>
  <c r="E37" i="33"/>
  <c r="P36" i="33"/>
  <c r="O36" i="33"/>
  <c r="N36" i="33"/>
  <c r="M36" i="33"/>
  <c r="L36" i="33"/>
  <c r="K36" i="33"/>
  <c r="J36" i="33"/>
  <c r="G36" i="33"/>
  <c r="F36" i="33"/>
  <c r="E36" i="33"/>
  <c r="E34" i="33"/>
  <c r="E33" i="33"/>
  <c r="E32" i="33"/>
  <c r="E31" i="33"/>
  <c r="P30" i="33"/>
  <c r="M30" i="33"/>
  <c r="J30" i="33"/>
  <c r="G30" i="33"/>
  <c r="F30" i="33"/>
  <c r="E30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P6" i="33"/>
  <c r="O6" i="33"/>
  <c r="N6" i="33"/>
  <c r="M6" i="33"/>
  <c r="L6" i="33"/>
  <c r="K6" i="33"/>
  <c r="J6" i="33"/>
  <c r="I6" i="33"/>
  <c r="H6" i="33"/>
  <c r="G6" i="33"/>
  <c r="F6" i="33"/>
  <c r="E6" i="33"/>
  <c r="F98" i="31" l="1"/>
  <c r="F97" i="31"/>
  <c r="E98" i="31"/>
  <c r="E97" i="31"/>
  <c r="F76" i="31"/>
  <c r="F77" i="31"/>
  <c r="F70" i="31"/>
  <c r="F73" i="31"/>
  <c r="F72" i="31"/>
  <c r="F71" i="31"/>
  <c r="F68" i="31"/>
  <c r="F67" i="31"/>
  <c r="F66" i="31"/>
  <c r="F65" i="31"/>
  <c r="F64" i="31"/>
  <c r="F69" i="31"/>
  <c r="F63" i="31"/>
  <c r="F62" i="31"/>
  <c r="F61" i="31"/>
  <c r="F60" i="31"/>
  <c r="F59" i="31"/>
  <c r="F58" i="31"/>
  <c r="F57" i="31"/>
  <c r="F56" i="31"/>
  <c r="E73" i="31"/>
  <c r="E71" i="31"/>
  <c r="E69" i="31"/>
  <c r="E68" i="31"/>
  <c r="E65" i="31"/>
  <c r="E64" i="31"/>
  <c r="E72" i="31"/>
  <c r="E70" i="31"/>
  <c r="E67" i="31"/>
  <c r="E66" i="31"/>
  <c r="E63" i="31"/>
  <c r="E62" i="31"/>
  <c r="E61" i="31"/>
  <c r="E60" i="31"/>
  <c r="E59" i="31"/>
  <c r="E58" i="31"/>
  <c r="E56" i="31"/>
  <c r="E57" i="31"/>
  <c r="F53" i="31"/>
  <c r="F52" i="31"/>
  <c r="F51" i="31"/>
  <c r="E53" i="31"/>
  <c r="E52" i="31"/>
  <c r="E51" i="31"/>
  <c r="F47" i="31"/>
  <c r="F42" i="31"/>
  <c r="F40" i="31"/>
  <c r="F39" i="31"/>
  <c r="F38" i="31"/>
  <c r="F48" i="31"/>
  <c r="F46" i="31"/>
  <c r="F45" i="31"/>
  <c r="F44" i="31"/>
  <c r="F43" i="31"/>
  <c r="F41" i="31"/>
  <c r="F37" i="31"/>
  <c r="F27" i="31"/>
  <c r="F34" i="31"/>
  <c r="F33" i="31"/>
  <c r="F32" i="31"/>
  <c r="F31" i="31"/>
  <c r="E48" i="31"/>
  <c r="E37" i="31"/>
  <c r="E41" i="31"/>
  <c r="E43" i="31"/>
  <c r="E44" i="31"/>
  <c r="E45" i="31"/>
  <c r="E46" i="31"/>
  <c r="E47" i="31"/>
  <c r="E42" i="31"/>
  <c r="E40" i="31"/>
  <c r="E39" i="31"/>
  <c r="F26" i="31"/>
  <c r="F23" i="31"/>
  <c r="F21" i="31"/>
  <c r="F19" i="31"/>
  <c r="F25" i="31"/>
  <c r="F24" i="31"/>
  <c r="F22" i="31"/>
  <c r="F20" i="31"/>
  <c r="F18" i="31"/>
  <c r="F17" i="31"/>
  <c r="F13" i="31"/>
  <c r="F12" i="31"/>
  <c r="F11" i="31"/>
  <c r="F10" i="31"/>
  <c r="F9" i="31"/>
  <c r="F8" i="31"/>
  <c r="F7" i="31"/>
  <c r="E38" i="31"/>
  <c r="E34" i="31"/>
  <c r="E33" i="31"/>
  <c r="E32" i="31"/>
  <c r="E31" i="31"/>
  <c r="E22" i="31"/>
  <c r="E25" i="31"/>
  <c r="E24" i="31"/>
  <c r="F28" i="31"/>
  <c r="E28" i="31"/>
  <c r="E27" i="31"/>
  <c r="E20" i="31"/>
  <c r="E18" i="31"/>
  <c r="E17" i="31"/>
  <c r="E16" i="31"/>
  <c r="F96" i="31"/>
  <c r="E96" i="31"/>
  <c r="P114" i="31"/>
  <c r="O114" i="31"/>
  <c r="N114" i="31"/>
  <c r="M114" i="31"/>
  <c r="L114" i="31"/>
  <c r="K114" i="31"/>
  <c r="J114" i="31"/>
  <c r="I114" i="31"/>
  <c r="H114" i="31"/>
  <c r="G114" i="31"/>
  <c r="F114" i="31"/>
  <c r="E114" i="31"/>
  <c r="P109" i="31"/>
  <c r="O109" i="31"/>
  <c r="N109" i="31"/>
  <c r="M109" i="31"/>
  <c r="L109" i="31"/>
  <c r="K109" i="31"/>
  <c r="J109" i="31"/>
  <c r="I109" i="31"/>
  <c r="H109" i="31"/>
  <c r="G109" i="31"/>
  <c r="F109" i="31"/>
  <c r="E109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P96" i="31"/>
  <c r="O96" i="31"/>
  <c r="N96" i="31"/>
  <c r="M96" i="31"/>
  <c r="L96" i="31"/>
  <c r="K96" i="31"/>
  <c r="J96" i="31"/>
  <c r="I96" i="31"/>
  <c r="H96" i="31"/>
  <c r="G96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E75" i="31"/>
  <c r="P75" i="31"/>
  <c r="O75" i="31"/>
  <c r="N75" i="31"/>
  <c r="M75" i="31"/>
  <c r="L75" i="31"/>
  <c r="K75" i="31"/>
  <c r="J75" i="31"/>
  <c r="G75" i="31"/>
  <c r="P55" i="31"/>
  <c r="O55" i="31"/>
  <c r="N55" i="31"/>
  <c r="M55" i="31"/>
  <c r="L55" i="31"/>
  <c r="K55" i="31"/>
  <c r="J55" i="31"/>
  <c r="G55" i="31"/>
  <c r="F55" i="31"/>
  <c r="E55" i="31"/>
  <c r="P50" i="31"/>
  <c r="O50" i="31"/>
  <c r="N50" i="31"/>
  <c r="M50" i="31"/>
  <c r="L50" i="31"/>
  <c r="K50" i="31"/>
  <c r="J50" i="31"/>
  <c r="G50" i="31"/>
  <c r="F50" i="31"/>
  <c r="E50" i="31"/>
  <c r="O36" i="31"/>
  <c r="E36" i="31"/>
  <c r="P36" i="31"/>
  <c r="N36" i="31"/>
  <c r="M36" i="31"/>
  <c r="L36" i="31"/>
  <c r="K36" i="31"/>
  <c r="J36" i="31"/>
  <c r="G36" i="31"/>
  <c r="F36" i="31"/>
  <c r="P30" i="31"/>
  <c r="M30" i="31"/>
  <c r="J30" i="31"/>
  <c r="G30" i="31"/>
  <c r="F30" i="31"/>
  <c r="E30" i="31"/>
  <c r="E15" i="31"/>
  <c r="P15" i="31"/>
  <c r="O15" i="31"/>
  <c r="N15" i="31"/>
  <c r="M15" i="31"/>
  <c r="L15" i="31"/>
  <c r="K15" i="31"/>
  <c r="J15" i="31"/>
  <c r="I15" i="31"/>
  <c r="H15" i="31"/>
  <c r="G15" i="31"/>
  <c r="F15" i="31"/>
  <c r="P6" i="31"/>
  <c r="O6" i="31"/>
  <c r="N6" i="31"/>
  <c r="M6" i="31"/>
  <c r="L6" i="31"/>
  <c r="K6" i="31"/>
  <c r="J6" i="31"/>
  <c r="G6" i="31"/>
  <c r="I6" i="31"/>
  <c r="H6" i="31"/>
  <c r="F6" i="31"/>
  <c r="E6" i="31"/>
  <c r="O13" i="31"/>
  <c r="O12" i="31"/>
  <c r="O11" i="31"/>
  <c r="O10" i="31"/>
  <c r="O9" i="31"/>
  <c r="O8" i="31"/>
  <c r="O7" i="31"/>
  <c r="L13" i="31"/>
  <c r="L12" i="31"/>
  <c r="L11" i="31"/>
  <c r="L10" i="31"/>
  <c r="L9" i="31"/>
  <c r="L8" i="31"/>
  <c r="I11" i="31"/>
  <c r="I8" i="31"/>
  <c r="L7" i="31"/>
  <c r="I12" i="31"/>
  <c r="I9" i="31"/>
  <c r="I13" i="31"/>
  <c r="I10" i="31"/>
  <c r="B73" i="31"/>
  <c r="B72" i="31"/>
  <c r="B48" i="7" l="1"/>
  <c r="B47" i="7"/>
  <c r="B46" i="7"/>
  <c r="B45" i="7"/>
  <c r="B44" i="7"/>
  <c r="B43" i="7"/>
  <c r="B42" i="7"/>
  <c r="B41" i="7"/>
  <c r="B30" i="7"/>
  <c r="B31" i="7"/>
  <c r="B32" i="7"/>
  <c r="B33" i="7"/>
  <c r="B34" i="7"/>
  <c r="B35" i="7"/>
  <c r="B36" i="7"/>
  <c r="B37" i="7"/>
  <c r="B52" i="7"/>
  <c r="S493" i="28" l="1"/>
  <c r="S481" i="28"/>
  <c r="S480" i="28"/>
  <c r="S479" i="28"/>
  <c r="S229" i="28"/>
  <c r="S228" i="28"/>
  <c r="S227" i="28"/>
  <c r="S220" i="28"/>
  <c r="S219" i="28"/>
  <c r="S218" i="28"/>
  <c r="S297" i="28"/>
  <c r="S296" i="28"/>
  <c r="S298" i="28"/>
  <c r="S329" i="28" l="1"/>
  <c r="T329" i="28" s="1"/>
  <c r="T500" i="28" l="1"/>
  <c r="K68" i="23"/>
  <c r="K165" i="23"/>
  <c r="K122" i="23"/>
  <c r="K121" i="23"/>
  <c r="K120" i="23"/>
  <c r="K119" i="23"/>
  <c r="K117" i="23"/>
  <c r="K116" i="23"/>
  <c r="K115" i="23"/>
  <c r="K113" i="23"/>
  <c r="K84" i="23"/>
  <c r="K83" i="23"/>
  <c r="K82" i="23"/>
  <c r="K81" i="23"/>
  <c r="K80" i="23"/>
  <c r="K79" i="23"/>
  <c r="K69" i="23"/>
  <c r="K66" i="23"/>
  <c r="K65" i="23"/>
  <c r="K45" i="23"/>
  <c r="K46" i="23"/>
  <c r="K44" i="23"/>
  <c r="T493" i="28"/>
  <c r="S342" i="28"/>
  <c r="T342" i="28" s="1"/>
  <c r="S343" i="28"/>
  <c r="T343" i="28" s="1"/>
  <c r="S341" i="28"/>
  <c r="T341" i="28" s="1"/>
  <c r="D167" i="30" l="1"/>
  <c r="D168" i="30"/>
  <c r="M485" i="28"/>
  <c r="F70" i="12"/>
  <c r="F46" i="12"/>
  <c r="M482" i="28"/>
  <c r="M476" i="28"/>
  <c r="M128" i="28"/>
  <c r="F69" i="12"/>
  <c r="F45" i="12"/>
  <c r="M116" i="28"/>
  <c r="F44" i="12"/>
  <c r="M38" i="28"/>
  <c r="M479" i="28"/>
  <c r="M176" i="28"/>
  <c r="F43" i="12"/>
  <c r="T480" i="28" l="1"/>
  <c r="T481" i="28"/>
  <c r="T479" i="28"/>
  <c r="S12" i="28"/>
  <c r="M500" i="28"/>
  <c r="C168" i="30" s="1"/>
  <c r="M494" i="28"/>
  <c r="M491" i="28"/>
  <c r="M488" i="28"/>
  <c r="M473" i="28"/>
  <c r="M470" i="28"/>
  <c r="M467" i="28"/>
  <c r="M464" i="28"/>
  <c r="M461" i="28"/>
  <c r="M458" i="28"/>
  <c r="M455" i="28"/>
  <c r="M452" i="28"/>
  <c r="M449" i="28"/>
  <c r="M446" i="28"/>
  <c r="M443" i="28"/>
  <c r="M440" i="28"/>
  <c r="M437" i="28"/>
  <c r="M434" i="28"/>
  <c r="M431" i="28"/>
  <c r="M428" i="28"/>
  <c r="M425" i="28"/>
  <c r="M422" i="28"/>
  <c r="M419" i="28"/>
  <c r="M416" i="28"/>
  <c r="M413" i="28"/>
  <c r="M410" i="28"/>
  <c r="M407" i="28"/>
  <c r="M404" i="28"/>
  <c r="M401" i="28"/>
  <c r="M398" i="28"/>
  <c r="M395" i="28"/>
  <c r="M392" i="28"/>
  <c r="M389" i="28"/>
  <c r="M386" i="28"/>
  <c r="M383" i="28"/>
  <c r="M380" i="28"/>
  <c r="M377" i="28"/>
  <c r="M374" i="28"/>
  <c r="M371" i="28"/>
  <c r="M368" i="28"/>
  <c r="M365" i="28"/>
  <c r="M362" i="28"/>
  <c r="M359" i="28"/>
  <c r="M356" i="28"/>
  <c r="M353" i="28"/>
  <c r="M350" i="28"/>
  <c r="M347" i="28"/>
  <c r="M344" i="28"/>
  <c r="M341" i="28"/>
  <c r="M338" i="28"/>
  <c r="M335" i="28"/>
  <c r="M332" i="28"/>
  <c r="M329" i="28"/>
  <c r="M326" i="28"/>
  <c r="M323" i="28"/>
  <c r="M320" i="28"/>
  <c r="M317" i="28"/>
  <c r="M314" i="28"/>
  <c r="M311" i="28"/>
  <c r="M308" i="28"/>
  <c r="M305" i="28"/>
  <c r="M302" i="28"/>
  <c r="M299" i="28"/>
  <c r="M296" i="28"/>
  <c r="M293" i="28"/>
  <c r="M290" i="28"/>
  <c r="M287" i="28"/>
  <c r="M284" i="28"/>
  <c r="M281" i="28"/>
  <c r="M278" i="28"/>
  <c r="M275" i="28"/>
  <c r="M272" i="28"/>
  <c r="M269" i="28"/>
  <c r="M266" i="28"/>
  <c r="M263" i="28"/>
  <c r="M260" i="28"/>
  <c r="M257" i="28"/>
  <c r="M254" i="28"/>
  <c r="M251" i="28"/>
  <c r="M248" i="28"/>
  <c r="M245" i="28"/>
  <c r="M242" i="28"/>
  <c r="M239" i="28"/>
  <c r="M236" i="28"/>
  <c r="M233" i="28"/>
  <c r="M230" i="28"/>
  <c r="M227" i="28"/>
  <c r="M224" i="28"/>
  <c r="M221" i="28"/>
  <c r="M218" i="28"/>
  <c r="M215" i="28"/>
  <c r="M212" i="28"/>
  <c r="M209" i="28"/>
  <c r="M206" i="28"/>
  <c r="M203" i="28"/>
  <c r="M200" i="28"/>
  <c r="M197" i="28"/>
  <c r="M194" i="28"/>
  <c r="M191" i="28"/>
  <c r="M188" i="28"/>
  <c r="M185" i="28"/>
  <c r="M182" i="28"/>
  <c r="M179" i="28"/>
  <c r="M173" i="28"/>
  <c r="M170" i="28"/>
  <c r="M167" i="28"/>
  <c r="M164" i="28"/>
  <c r="M161" i="28"/>
  <c r="M158" i="28"/>
  <c r="M155" i="28"/>
  <c r="M152" i="28"/>
  <c r="M149" i="28"/>
  <c r="M146" i="28"/>
  <c r="M143" i="28"/>
  <c r="M140" i="28"/>
  <c r="M137" i="28"/>
  <c r="M134" i="28"/>
  <c r="M131" i="28"/>
  <c r="M125" i="28"/>
  <c r="M122" i="28"/>
  <c r="M119" i="28"/>
  <c r="M113" i="28"/>
  <c r="M110" i="28"/>
  <c r="M107" i="28"/>
  <c r="M104" i="28"/>
  <c r="M101" i="28"/>
  <c r="M98" i="28"/>
  <c r="M95" i="28"/>
  <c r="M92" i="28"/>
  <c r="M89" i="28"/>
  <c r="M86" i="28"/>
  <c r="M80" i="28"/>
  <c r="M77" i="28"/>
  <c r="M74" i="28"/>
  <c r="M71" i="28"/>
  <c r="M68" i="28"/>
  <c r="M65" i="28"/>
  <c r="M62" i="28"/>
  <c r="M59" i="28"/>
  <c r="M56" i="28"/>
  <c r="M53" i="28"/>
  <c r="M50" i="28"/>
  <c r="M47" i="28"/>
  <c r="M44" i="28"/>
  <c r="M41" i="28"/>
  <c r="M35" i="28"/>
  <c r="M32" i="28"/>
  <c r="M29" i="28"/>
  <c r="M26" i="28"/>
  <c r="M23" i="28"/>
  <c r="M20" i="28"/>
  <c r="M17" i="28"/>
  <c r="M14" i="28"/>
  <c r="M11" i="28"/>
  <c r="M8" i="28"/>
  <c r="M5" i="28"/>
  <c r="M2" i="28"/>
  <c r="A41" i="30" l="1"/>
  <c r="S476" i="28"/>
  <c r="D161" i="30"/>
  <c r="D114" i="30"/>
  <c r="T68" i="28"/>
  <c r="F68" i="12"/>
  <c r="F192" i="12" l="1"/>
  <c r="F113" i="12"/>
  <c r="F79" i="12"/>
  <c r="F67" i="12"/>
  <c r="F66" i="12"/>
  <c r="F65" i="12"/>
  <c r="S430" i="28" l="1"/>
  <c r="S429" i="28"/>
  <c r="S428" i="28"/>
  <c r="S427" i="28"/>
  <c r="S426" i="28"/>
  <c r="S425" i="28"/>
  <c r="S424" i="28"/>
  <c r="S423" i="28"/>
  <c r="S422" i="28"/>
  <c r="S421" i="28"/>
  <c r="S420" i="28"/>
  <c r="S419" i="28"/>
  <c r="S418" i="28"/>
  <c r="S417" i="28"/>
  <c r="S416" i="28"/>
  <c r="S412" i="28"/>
  <c r="S411" i="28"/>
  <c r="S410" i="28"/>
  <c r="S409" i="28"/>
  <c r="S408" i="28"/>
  <c r="S407" i="28"/>
  <c r="S406" i="28"/>
  <c r="S405" i="28"/>
  <c r="S404" i="28"/>
  <c r="S403" i="28"/>
  <c r="S402" i="28"/>
  <c r="S401" i="28"/>
  <c r="S400" i="28"/>
  <c r="S399" i="28"/>
  <c r="S398" i="28"/>
  <c r="S397" i="28"/>
  <c r="S396" i="28"/>
  <c r="S395" i="28"/>
  <c r="S394" i="28"/>
  <c r="S393" i="28"/>
  <c r="S392" i="28"/>
  <c r="S391" i="28"/>
  <c r="S388" i="28"/>
  <c r="S387" i="28"/>
  <c r="S386" i="28"/>
  <c r="S385" i="28"/>
  <c r="S384" i="28"/>
  <c r="S383" i="28"/>
  <c r="S382" i="28"/>
  <c r="S381" i="28"/>
  <c r="S380" i="28"/>
  <c r="S379" i="28"/>
  <c r="S378" i="28"/>
  <c r="S377" i="28"/>
  <c r="S376" i="28"/>
  <c r="S375" i="28"/>
  <c r="S374" i="28"/>
  <c r="S373" i="28"/>
  <c r="S372" i="28"/>
  <c r="S371" i="28"/>
  <c r="S370" i="28"/>
  <c r="S369" i="28"/>
  <c r="S368" i="28"/>
  <c r="S367" i="28"/>
  <c r="S366" i="28"/>
  <c r="S365" i="28"/>
  <c r="S364" i="28"/>
  <c r="S363" i="28"/>
  <c r="S362" i="28"/>
  <c r="S360" i="28"/>
  <c r="S359" i="28"/>
  <c r="S358" i="28"/>
  <c r="S357" i="28"/>
  <c r="S356" i="28"/>
  <c r="S352" i="28"/>
  <c r="S351" i="28"/>
  <c r="S350" i="28"/>
  <c r="S349" i="28"/>
  <c r="S348" i="28"/>
  <c r="S347" i="28"/>
  <c r="S346" i="28"/>
  <c r="S345" i="28"/>
  <c r="S344" i="28"/>
  <c r="S340" i="28"/>
  <c r="S339" i="28"/>
  <c r="S338" i="28"/>
  <c r="S337" i="28"/>
  <c r="S336" i="28"/>
  <c r="S335" i="28"/>
  <c r="S334" i="28"/>
  <c r="S333" i="28"/>
  <c r="S332" i="28"/>
  <c r="S331" i="28"/>
  <c r="S330" i="28"/>
  <c r="S325" i="28"/>
  <c r="S324" i="28"/>
  <c r="S323" i="28"/>
  <c r="S322" i="28"/>
  <c r="S321" i="28"/>
  <c r="S320" i="28"/>
  <c r="S319" i="28"/>
  <c r="S317" i="28"/>
  <c r="S318" i="28"/>
  <c r="S315" i="28"/>
  <c r="S309" i="28"/>
  <c r="S308" i="28"/>
  <c r="S295" i="28"/>
  <c r="S294" i="28"/>
  <c r="S293" i="28"/>
  <c r="S292" i="28"/>
  <c r="S274" i="28"/>
  <c r="S273" i="28"/>
  <c r="S272" i="28"/>
  <c r="S271" i="28"/>
  <c r="S270" i="28"/>
  <c r="S269" i="28"/>
  <c r="S268" i="28"/>
  <c r="S267" i="28"/>
  <c r="S266" i="28"/>
  <c r="S262" i="28"/>
  <c r="S261" i="28"/>
  <c r="S260" i="28"/>
  <c r="S259" i="28"/>
  <c r="S258" i="28"/>
  <c r="S257" i="28"/>
  <c r="S253" i="28"/>
  <c r="S252" i="28"/>
  <c r="S251" i="28"/>
  <c r="S250" i="28"/>
  <c r="S249" i="28"/>
  <c r="S247" i="28"/>
  <c r="S246" i="28"/>
  <c r="S245" i="28"/>
  <c r="S244" i="28"/>
  <c r="S243" i="28"/>
  <c r="S242" i="28"/>
  <c r="S241" i="28"/>
  <c r="S240" i="28"/>
  <c r="S239" i="28"/>
  <c r="S238" i="28"/>
  <c r="S237" i="28"/>
  <c r="S236" i="28"/>
  <c r="S235" i="28"/>
  <c r="S234" i="28"/>
  <c r="S233" i="28"/>
  <c r="S223" i="28"/>
  <c r="S222" i="28"/>
  <c r="S217" i="28"/>
  <c r="S216" i="28"/>
  <c r="S215" i="28"/>
  <c r="S214" i="28"/>
  <c r="S213" i="28"/>
  <c r="S212" i="28"/>
  <c r="S415" i="28"/>
  <c r="S414" i="28"/>
  <c r="S413" i="28"/>
  <c r="S390" i="28"/>
  <c r="S389" i="28"/>
  <c r="S361" i="28"/>
  <c r="S355" i="28"/>
  <c r="S354" i="28"/>
  <c r="S353" i="28"/>
  <c r="S310" i="28"/>
  <c r="S307" i="28"/>
  <c r="S306" i="28"/>
  <c r="S305" i="28"/>
  <c r="S304" i="28"/>
  <c r="S302" i="28"/>
  <c r="S303" i="28"/>
  <c r="S301" i="28"/>
  <c r="S300" i="28"/>
  <c r="S299" i="28"/>
  <c r="S291" i="28"/>
  <c r="S290" i="28"/>
  <c r="S289" i="28"/>
  <c r="S288" i="28"/>
  <c r="S287" i="28"/>
  <c r="S286" i="28"/>
  <c r="S285" i="28"/>
  <c r="S284" i="28"/>
  <c r="S283" i="28"/>
  <c r="S282" i="28"/>
  <c r="S281" i="28"/>
  <c r="S280" i="28"/>
  <c r="S279" i="28"/>
  <c r="S278" i="28"/>
  <c r="S277" i="28"/>
  <c r="S276" i="28"/>
  <c r="S275" i="28"/>
  <c r="S265" i="28"/>
  <c r="S264" i="28"/>
  <c r="S263" i="28"/>
  <c r="S256" i="28"/>
  <c r="S255" i="28"/>
  <c r="S254" i="28"/>
  <c r="S232" i="28"/>
  <c r="S231" i="28"/>
  <c r="S230" i="28"/>
  <c r="S226" i="28"/>
  <c r="S225" i="28"/>
  <c r="S224" i="28"/>
  <c r="S221" i="28"/>
  <c r="S208" i="28"/>
  <c r="S207" i="28"/>
  <c r="S206" i="28"/>
  <c r="S205" i="28"/>
  <c r="S204" i="28"/>
  <c r="P430" i="28" l="1"/>
  <c r="P429" i="28"/>
  <c r="P428" i="28"/>
  <c r="P348" i="28"/>
  <c r="P347" i="28"/>
  <c r="S328" i="28"/>
  <c r="S327" i="28"/>
  <c r="S326" i="28"/>
  <c r="S316" i="28"/>
  <c r="S314" i="28"/>
  <c r="S311" i="28"/>
  <c r="S312" i="28"/>
  <c r="S313" i="28"/>
  <c r="S499" i="28" l="1"/>
  <c r="T499" i="28" s="1"/>
  <c r="S498" i="28"/>
  <c r="T498" i="28" s="1"/>
  <c r="S496" i="28"/>
  <c r="T496" i="28" s="1"/>
  <c r="S495" i="28"/>
  <c r="T495" i="28" s="1"/>
  <c r="S494" i="28"/>
  <c r="T494" i="28" s="1"/>
  <c r="S497" i="28"/>
  <c r="T497" i="28" s="1"/>
  <c r="D165" i="30" l="1"/>
  <c r="D166" i="30"/>
  <c r="S492" i="28"/>
  <c r="T492" i="28" s="1"/>
  <c r="S491" i="28"/>
  <c r="T491" i="28" s="1"/>
  <c r="S490" i="28"/>
  <c r="T490" i="28" s="1"/>
  <c r="S489" i="28"/>
  <c r="T489" i="28" s="1"/>
  <c r="S488" i="28"/>
  <c r="T488" i="28" s="1"/>
  <c r="S487" i="28"/>
  <c r="S486" i="28"/>
  <c r="S485" i="28"/>
  <c r="S484" i="28"/>
  <c r="S483" i="28"/>
  <c r="S482" i="28"/>
  <c r="S478" i="28"/>
  <c r="S477" i="28"/>
  <c r="S475" i="28"/>
  <c r="T475" i="28" s="1"/>
  <c r="S474" i="28"/>
  <c r="T474" i="28" s="1"/>
  <c r="S473" i="28"/>
  <c r="T473" i="28" s="1"/>
  <c r="D158" i="30" l="1"/>
  <c r="D163" i="30"/>
  <c r="D84" i="30"/>
  <c r="P243" i="28"/>
  <c r="P242" i="28"/>
  <c r="S211" i="28" l="1"/>
  <c r="S210" i="28"/>
  <c r="S209" i="28"/>
  <c r="S203" i="28"/>
  <c r="S186" i="28" l="1"/>
  <c r="T186" i="28" s="1"/>
  <c r="S185" i="28"/>
  <c r="T185" i="28" s="1"/>
  <c r="S187" i="28"/>
  <c r="T187" i="28" s="1"/>
  <c r="S183" i="28"/>
  <c r="T183" i="28" s="1"/>
  <c r="S182" i="28"/>
  <c r="T182" i="28" s="1"/>
  <c r="S184" i="28"/>
  <c r="T184" i="28" s="1"/>
  <c r="D86" i="30" l="1"/>
  <c r="D61" i="30"/>
  <c r="S99" i="28"/>
  <c r="T99" i="28" s="1"/>
  <c r="S123" i="28"/>
  <c r="T123" i="28" s="1"/>
  <c r="S124" i="28"/>
  <c r="T124" i="28" s="1"/>
  <c r="S122" i="28"/>
  <c r="T122" i="28" s="1"/>
  <c r="K124" i="28"/>
  <c r="K123" i="28"/>
  <c r="K122" i="28"/>
  <c r="D41" i="30" l="1"/>
  <c r="S56" i="28"/>
  <c r="S57" i="28"/>
  <c r="S58" i="28"/>
  <c r="S98" i="28" l="1"/>
  <c r="T98" i="28" s="1"/>
  <c r="S100" i="28"/>
  <c r="T100" i="28" s="1"/>
  <c r="S131" i="28"/>
  <c r="T131" i="28" s="1"/>
  <c r="S132" i="28"/>
  <c r="T132" i="28" s="1"/>
  <c r="S133" i="28"/>
  <c r="T133" i="28" s="1"/>
  <c r="D44" i="30" l="1"/>
  <c r="D87" i="30"/>
  <c r="S92" i="28"/>
  <c r="S143" i="28"/>
  <c r="S118" i="28" l="1"/>
  <c r="T118" i="28" s="1"/>
  <c r="S116" i="28"/>
  <c r="T116" i="28" s="1"/>
  <c r="S117" i="28"/>
  <c r="T117" i="28" s="1"/>
  <c r="T48" i="28"/>
  <c r="T47" i="28"/>
  <c r="D73" i="30" l="1"/>
  <c r="D26" i="30"/>
  <c r="T136" i="28"/>
  <c r="T135" i="28"/>
  <c r="T134" i="28"/>
  <c r="S20" i="28"/>
  <c r="T20" i="28" s="1"/>
  <c r="S21" i="28"/>
  <c r="T21" i="28" s="1"/>
  <c r="S22" i="28"/>
  <c r="T22" i="28" s="1"/>
  <c r="S41" i="28"/>
  <c r="T41" i="28" s="1"/>
  <c r="S42" i="28"/>
  <c r="T42" i="28" s="1"/>
  <c r="S43" i="28"/>
  <c r="T43" i="28" s="1"/>
  <c r="S86" i="28"/>
  <c r="T86" i="28" s="1"/>
  <c r="S87" i="28"/>
  <c r="T87" i="28" s="1"/>
  <c r="S88" i="28"/>
  <c r="T88" i="28" s="1"/>
  <c r="S145" i="28"/>
  <c r="T145" i="28" s="1"/>
  <c r="S144" i="28"/>
  <c r="T144" i="28" s="1"/>
  <c r="S142" i="28"/>
  <c r="T142" i="28" s="1"/>
  <c r="S141" i="28"/>
  <c r="T141" i="28" s="1"/>
  <c r="S140" i="28"/>
  <c r="T140" i="28" s="1"/>
  <c r="S139" i="28"/>
  <c r="T139" i="28" s="1"/>
  <c r="S138" i="28"/>
  <c r="T138" i="28" s="1"/>
  <c r="S137" i="28"/>
  <c r="T137" i="28" s="1"/>
  <c r="S130" i="28"/>
  <c r="T130" i="28" s="1"/>
  <c r="S129" i="28"/>
  <c r="T129" i="28" s="1"/>
  <c r="S128" i="28"/>
  <c r="T128" i="28" s="1"/>
  <c r="P130" i="28"/>
  <c r="P129" i="28"/>
  <c r="P128" i="28"/>
  <c r="S64" i="28"/>
  <c r="T64" i="28" s="1"/>
  <c r="S63" i="28"/>
  <c r="T63" i="28" s="1"/>
  <c r="S62" i="28"/>
  <c r="T62" i="28" s="1"/>
  <c r="S150" i="28"/>
  <c r="T150" i="28" s="1"/>
  <c r="S151" i="28"/>
  <c r="T151" i="28" s="1"/>
  <c r="S149" i="28"/>
  <c r="T149" i="28" s="1"/>
  <c r="T180" i="28"/>
  <c r="T179" i="28"/>
  <c r="T178" i="28"/>
  <c r="T177" i="28"/>
  <c r="T176" i="28"/>
  <c r="T174" i="28"/>
  <c r="T173" i="28"/>
  <c r="T171" i="28"/>
  <c r="T170" i="28"/>
  <c r="T168" i="28"/>
  <c r="T167" i="28"/>
  <c r="T165" i="28"/>
  <c r="T164" i="28"/>
  <c r="T163" i="28"/>
  <c r="T162" i="28"/>
  <c r="T161" i="28"/>
  <c r="T11" i="28"/>
  <c r="T34" i="28"/>
  <c r="T33" i="28"/>
  <c r="T32" i="28"/>
  <c r="T36" i="28"/>
  <c r="T35" i="28"/>
  <c r="T37" i="28"/>
  <c r="T78" i="28"/>
  <c r="T77" i="28"/>
  <c r="T79" i="28"/>
  <c r="T84" i="28"/>
  <c r="T83" i="28"/>
  <c r="T82" i="28"/>
  <c r="T81" i="28"/>
  <c r="T80" i="28"/>
  <c r="T85" i="28"/>
  <c r="T90" i="28"/>
  <c r="T89" i="28"/>
  <c r="T91" i="28"/>
  <c r="T102" i="28"/>
  <c r="T101" i="28"/>
  <c r="T103" i="28"/>
  <c r="T104" i="28"/>
  <c r="T108" i="28"/>
  <c r="T107" i="28"/>
  <c r="T111" i="28"/>
  <c r="T120" i="28"/>
  <c r="T119" i="28"/>
  <c r="T121" i="28"/>
  <c r="T126" i="28"/>
  <c r="T125" i="28"/>
  <c r="T143" i="28"/>
  <c r="T157" i="28"/>
  <c r="T158" i="28"/>
  <c r="T159" i="28"/>
  <c r="T156" i="28"/>
  <c r="T155" i="28"/>
  <c r="T92" i="28"/>
  <c r="T76" i="28"/>
  <c r="T75" i="28"/>
  <c r="T74" i="28"/>
  <c r="T69" i="28"/>
  <c r="T40" i="28"/>
  <c r="T39" i="28"/>
  <c r="T38" i="28"/>
  <c r="S31" i="28"/>
  <c r="T31" i="28" s="1"/>
  <c r="S30" i="28"/>
  <c r="T30" i="28" s="1"/>
  <c r="S29" i="28"/>
  <c r="T29" i="28" s="1"/>
  <c r="S28" i="28"/>
  <c r="T28" i="28" s="1"/>
  <c r="S27" i="28"/>
  <c r="T27" i="28" s="1"/>
  <c r="S26" i="28"/>
  <c r="T26" i="28" s="1"/>
  <c r="T16" i="28"/>
  <c r="T15" i="28"/>
  <c r="T14" i="28"/>
  <c r="T195" i="28"/>
  <c r="T194" i="28"/>
  <c r="T192" i="28"/>
  <c r="T189" i="28"/>
  <c r="T154" i="28"/>
  <c r="T153" i="28"/>
  <c r="T152" i="28"/>
  <c r="T147" i="28"/>
  <c r="T146" i="28"/>
  <c r="T73" i="28"/>
  <c r="T67" i="28"/>
  <c r="T66" i="28"/>
  <c r="T65" i="28"/>
  <c r="T61" i="28"/>
  <c r="T60" i="28"/>
  <c r="T58" i="28"/>
  <c r="T57" i="28"/>
  <c r="T56" i="28"/>
  <c r="T25" i="28"/>
  <c r="T24" i="28"/>
  <c r="T23" i="28"/>
  <c r="T19" i="28"/>
  <c r="T17" i="28"/>
  <c r="T10" i="28"/>
  <c r="T9" i="28"/>
  <c r="T8" i="28"/>
  <c r="T7" i="28"/>
  <c r="T6" i="28"/>
  <c r="T5" i="28"/>
  <c r="T2" i="28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71" i="12"/>
  <c r="F72" i="12"/>
  <c r="F73" i="12"/>
  <c r="F74" i="12"/>
  <c r="F75" i="12"/>
  <c r="F76" i="12"/>
  <c r="F77" i="12"/>
  <c r="F78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T230" i="28" s="1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3" i="12"/>
  <c r="F4" i="12"/>
  <c r="F5" i="12"/>
  <c r="F6" i="12"/>
  <c r="F7" i="12"/>
  <c r="F8" i="12"/>
  <c r="F9" i="12"/>
  <c r="F10" i="12"/>
  <c r="F11" i="12"/>
  <c r="F12" i="12"/>
  <c r="F13" i="12"/>
  <c r="F2" i="12"/>
  <c r="S13" i="28"/>
  <c r="T13" i="28" s="1"/>
  <c r="T12" i="28"/>
  <c r="S191" i="28"/>
  <c r="T191" i="28" s="1"/>
  <c r="S188" i="28"/>
  <c r="T188" i="28" s="1"/>
  <c r="S197" i="28"/>
  <c r="T197" i="28" s="1"/>
  <c r="S202" i="28"/>
  <c r="T202" i="28" s="1"/>
  <c r="S199" i="28"/>
  <c r="T199" i="28" s="1"/>
  <c r="S198" i="28"/>
  <c r="T198" i="28" s="1"/>
  <c r="S201" i="28"/>
  <c r="T201" i="28" s="1"/>
  <c r="S200" i="28"/>
  <c r="T200" i="28" s="1"/>
  <c r="S196" i="28"/>
  <c r="T196" i="28" s="1"/>
  <c r="S193" i="28"/>
  <c r="T193" i="28" s="1"/>
  <c r="S190" i="28"/>
  <c r="T190" i="28" s="1"/>
  <c r="T228" i="28" l="1"/>
  <c r="T227" i="28"/>
  <c r="T229" i="28"/>
  <c r="T296" i="28"/>
  <c r="T298" i="28"/>
  <c r="T297" i="28"/>
  <c r="T299" i="28"/>
  <c r="T220" i="28"/>
  <c r="T218" i="28"/>
  <c r="T219" i="28"/>
  <c r="D7" i="30"/>
  <c r="T476" i="28"/>
  <c r="T477" i="28"/>
  <c r="T478" i="28"/>
  <c r="T486" i="28"/>
  <c r="T485" i="28"/>
  <c r="T487" i="28"/>
  <c r="T482" i="28"/>
  <c r="T483" i="28"/>
  <c r="T484" i="28"/>
  <c r="D64" i="30"/>
  <c r="D66" i="30"/>
  <c r="D160" i="30"/>
  <c r="D83" i="30"/>
  <c r="D159" i="30"/>
  <c r="D67" i="30"/>
  <c r="D65" i="30"/>
  <c r="D39" i="30"/>
  <c r="D40" i="30"/>
  <c r="D54" i="30"/>
  <c r="D59" i="30"/>
  <c r="D45" i="30"/>
  <c r="D63" i="30"/>
  <c r="D50" i="30"/>
  <c r="D14" i="30"/>
  <c r="D30" i="30"/>
  <c r="D77" i="30"/>
  <c r="D38" i="30"/>
  <c r="D2" i="30"/>
  <c r="D11" i="30"/>
  <c r="D68" i="30"/>
  <c r="D4" i="30"/>
  <c r="D20" i="30"/>
  <c r="D75" i="30"/>
  <c r="D12" i="30"/>
  <c r="D60" i="30"/>
  <c r="D34" i="30"/>
  <c r="D70" i="30"/>
  <c r="D74" i="30"/>
  <c r="D3" i="30"/>
  <c r="D9" i="30"/>
  <c r="D23" i="30"/>
  <c r="D6" i="30"/>
  <c r="D28" i="30"/>
  <c r="D78" i="30"/>
  <c r="D10" i="30"/>
  <c r="T206" i="28"/>
  <c r="T208" i="28"/>
  <c r="T207" i="28"/>
  <c r="T426" i="28"/>
  <c r="T425" i="28"/>
  <c r="T427" i="28"/>
  <c r="T414" i="28"/>
  <c r="T413" i="28"/>
  <c r="T415" i="28"/>
  <c r="T402" i="28"/>
  <c r="T401" i="28"/>
  <c r="T403" i="28"/>
  <c r="T397" i="28"/>
  <c r="T396" i="28"/>
  <c r="T395" i="28"/>
  <c r="T390" i="28"/>
  <c r="T389" i="28"/>
  <c r="T391" i="28"/>
  <c r="T250" i="28"/>
  <c r="T249" i="28"/>
  <c r="T374" i="28"/>
  <c r="T376" i="28"/>
  <c r="T375" i="28"/>
  <c r="T363" i="28"/>
  <c r="T362" i="28"/>
  <c r="T364" i="28"/>
  <c r="T358" i="28"/>
  <c r="T357" i="28"/>
  <c r="T356" i="28"/>
  <c r="T330" i="28"/>
  <c r="T331" i="28"/>
  <c r="T322" i="28"/>
  <c r="T321" i="28"/>
  <c r="T320" i="28"/>
  <c r="T314" i="28"/>
  <c r="T316" i="28"/>
  <c r="T315" i="28"/>
  <c r="T305" i="28"/>
  <c r="T306" i="28"/>
  <c r="T307" i="28"/>
  <c r="T295" i="28"/>
  <c r="T294" i="28"/>
  <c r="T293" i="28"/>
  <c r="T282" i="28"/>
  <c r="T283" i="28"/>
  <c r="T281" i="28"/>
  <c r="T272" i="28"/>
  <c r="T274" i="28"/>
  <c r="T273" i="28"/>
  <c r="T237" i="28"/>
  <c r="T238" i="28"/>
  <c r="T236" i="28"/>
  <c r="T214" i="28"/>
  <c r="T212" i="28"/>
  <c r="T213" i="28"/>
  <c r="T422" i="28"/>
  <c r="T423" i="28"/>
  <c r="T424" i="28"/>
  <c r="T410" i="28"/>
  <c r="T412" i="28"/>
  <c r="T411" i="28"/>
  <c r="T382" i="28"/>
  <c r="T381" i="28"/>
  <c r="T380" i="28"/>
  <c r="T386" i="28"/>
  <c r="T388" i="28"/>
  <c r="T387" i="28"/>
  <c r="T231" i="28"/>
  <c r="T232" i="28"/>
  <c r="T373" i="28"/>
  <c r="T371" i="28"/>
  <c r="T372" i="28"/>
  <c r="T353" i="28"/>
  <c r="T355" i="28"/>
  <c r="T354" i="28"/>
  <c r="T349" i="28"/>
  <c r="T347" i="28"/>
  <c r="T348" i="28"/>
  <c r="T339" i="28"/>
  <c r="T338" i="28"/>
  <c r="T340" i="28"/>
  <c r="T326" i="28"/>
  <c r="T327" i="28"/>
  <c r="T328" i="28"/>
  <c r="T309" i="28"/>
  <c r="T308" i="28"/>
  <c r="T310" i="28"/>
  <c r="T304" i="28"/>
  <c r="T303" i="28"/>
  <c r="T302" i="28"/>
  <c r="T280" i="28"/>
  <c r="T279" i="28"/>
  <c r="T278" i="28"/>
  <c r="T256" i="28"/>
  <c r="T254" i="28"/>
  <c r="T255" i="28"/>
  <c r="T398" i="28"/>
  <c r="T399" i="28"/>
  <c r="T400" i="28"/>
  <c r="T221" i="28"/>
  <c r="T223" i="28"/>
  <c r="T222" i="28"/>
  <c r="T217" i="28"/>
  <c r="T216" i="28"/>
  <c r="T215" i="28"/>
  <c r="T204" i="28"/>
  <c r="T205" i="28"/>
  <c r="T203" i="28"/>
  <c r="T421" i="28"/>
  <c r="T420" i="28"/>
  <c r="T419" i="28"/>
  <c r="T385" i="28"/>
  <c r="T383" i="28"/>
  <c r="T384" i="28"/>
  <c r="T370" i="28"/>
  <c r="T369" i="28"/>
  <c r="T368" i="28"/>
  <c r="T350" i="28"/>
  <c r="T352" i="28"/>
  <c r="T351" i="28"/>
  <c r="T346" i="28"/>
  <c r="T345" i="28"/>
  <c r="T344" i="28"/>
  <c r="T335" i="28"/>
  <c r="T337" i="28"/>
  <c r="T336" i="28"/>
  <c r="T325" i="28"/>
  <c r="T323" i="28"/>
  <c r="T324" i="28"/>
  <c r="T313" i="28"/>
  <c r="T311" i="28"/>
  <c r="T312" i="28"/>
  <c r="T292" i="28"/>
  <c r="T291" i="28"/>
  <c r="T290" i="28"/>
  <c r="T317" i="28"/>
  <c r="T318" i="28"/>
  <c r="T319" i="28"/>
  <c r="T301" i="28"/>
  <c r="T300" i="28"/>
  <c r="T288" i="28"/>
  <c r="T287" i="28"/>
  <c r="T289" i="28"/>
  <c r="T270" i="28"/>
  <c r="T271" i="28"/>
  <c r="T269" i="28"/>
  <c r="T264" i="28"/>
  <c r="T263" i="28"/>
  <c r="T265" i="28"/>
  <c r="T243" i="28"/>
  <c r="T242" i="28"/>
  <c r="T244" i="28"/>
  <c r="T225" i="28"/>
  <c r="T224" i="28"/>
  <c r="T226" i="28"/>
  <c r="T430" i="28"/>
  <c r="T429" i="28"/>
  <c r="T428" i="28"/>
  <c r="T409" i="28"/>
  <c r="T407" i="28"/>
  <c r="T408" i="28"/>
  <c r="T210" i="28"/>
  <c r="T209" i="28"/>
  <c r="T211" i="28"/>
  <c r="T418" i="28"/>
  <c r="T417" i="28"/>
  <c r="T416" i="28"/>
  <c r="T406" i="28"/>
  <c r="T405" i="28"/>
  <c r="T404" i="28"/>
  <c r="T394" i="28"/>
  <c r="T393" i="28"/>
  <c r="T392" i="28"/>
  <c r="T378" i="28"/>
  <c r="T377" i="28"/>
  <c r="T379" i="28"/>
  <c r="T366" i="28"/>
  <c r="T365" i="28"/>
  <c r="T367" i="28"/>
  <c r="T361" i="28"/>
  <c r="T360" i="28"/>
  <c r="T359" i="28"/>
  <c r="T334" i="28"/>
  <c r="T332" i="28"/>
  <c r="T333" i="28"/>
  <c r="T285" i="28"/>
  <c r="T284" i="28"/>
  <c r="T286" i="28"/>
  <c r="T276" i="28"/>
  <c r="T275" i="28"/>
  <c r="T277" i="28"/>
  <c r="T268" i="28"/>
  <c r="T267" i="28"/>
  <c r="T266" i="28"/>
  <c r="T260" i="28"/>
  <c r="T262" i="28"/>
  <c r="T261" i="28"/>
  <c r="T259" i="28"/>
  <c r="T258" i="28"/>
  <c r="T257" i="28"/>
  <c r="T252" i="28"/>
  <c r="T251" i="28"/>
  <c r="T253" i="28"/>
  <c r="T247" i="28"/>
  <c r="T245" i="28"/>
  <c r="T246" i="28"/>
  <c r="T239" i="28"/>
  <c r="T241" i="28"/>
  <c r="T240" i="28"/>
  <c r="T235" i="28"/>
  <c r="T234" i="28"/>
  <c r="T233" i="28"/>
  <c r="S172" i="28"/>
  <c r="T172" i="28" s="1"/>
  <c r="S160" i="28"/>
  <c r="T160" i="28" s="1"/>
  <c r="S148" i="28"/>
  <c r="T148" i="28" s="1"/>
  <c r="S105" i="28"/>
  <c r="T105" i="28" s="1"/>
  <c r="S97" i="28"/>
  <c r="T97" i="28" s="1"/>
  <c r="S96" i="28"/>
  <c r="T96" i="28" s="1"/>
  <c r="S95" i="28"/>
  <c r="T95" i="28" s="1"/>
  <c r="S94" i="28"/>
  <c r="T94" i="28" s="1"/>
  <c r="S93" i="28"/>
  <c r="T93" i="28" s="1"/>
  <c r="S72" i="28"/>
  <c r="T72" i="28" s="1"/>
  <c r="S71" i="28"/>
  <c r="T71" i="28" s="1"/>
  <c r="S70" i="28"/>
  <c r="T70" i="28" s="1"/>
  <c r="S59" i="28"/>
  <c r="T59" i="28" s="1"/>
  <c r="S55" i="28"/>
  <c r="T55" i="28" s="1"/>
  <c r="S54" i="28"/>
  <c r="T54" i="28" s="1"/>
  <c r="S53" i="28"/>
  <c r="T53" i="28" s="1"/>
  <c r="S52" i="28"/>
  <c r="T52" i="28" s="1"/>
  <c r="S51" i="28"/>
  <c r="T51" i="28" s="1"/>
  <c r="S50" i="28"/>
  <c r="T50" i="28" s="1"/>
  <c r="S46" i="28"/>
  <c r="T46" i="28" s="1"/>
  <c r="S45" i="28"/>
  <c r="T45" i="28" s="1"/>
  <c r="S44" i="28"/>
  <c r="T44" i="28" s="1"/>
  <c r="S18" i="28"/>
  <c r="T18" i="28" s="1"/>
  <c r="S3" i="28"/>
  <c r="T3" i="28" s="1"/>
  <c r="S181" i="28"/>
  <c r="T181" i="28" s="1"/>
  <c r="S175" i="28"/>
  <c r="T175" i="28" s="1"/>
  <c r="S169" i="28"/>
  <c r="T169" i="28" s="1"/>
  <c r="S166" i="28"/>
  <c r="T166" i="28" s="1"/>
  <c r="S127" i="28"/>
  <c r="T127" i="28" s="1"/>
  <c r="S115" i="28"/>
  <c r="T115" i="28" s="1"/>
  <c r="S114" i="28"/>
  <c r="T114" i="28" s="1"/>
  <c r="S113" i="28"/>
  <c r="T113" i="28" s="1"/>
  <c r="S112" i="28"/>
  <c r="T112" i="28" s="1"/>
  <c r="S110" i="28"/>
  <c r="T110" i="28" s="1"/>
  <c r="S109" i="28"/>
  <c r="T109" i="28" s="1"/>
  <c r="S4" i="28"/>
  <c r="T4" i="28" s="1"/>
  <c r="S106" i="28"/>
  <c r="T106" i="28" s="1"/>
  <c r="D31" i="30" l="1"/>
  <c r="D99" i="30"/>
  <c r="D47" i="30"/>
  <c r="D53" i="30"/>
  <c r="D57" i="30"/>
  <c r="D162" i="30"/>
  <c r="D82" i="30"/>
  <c r="D106" i="30"/>
  <c r="D37" i="30"/>
  <c r="D129" i="30"/>
  <c r="D125" i="30"/>
  <c r="D32" i="30"/>
  <c r="D15" i="30"/>
  <c r="D13" i="30"/>
  <c r="D25" i="30"/>
  <c r="D21" i="30"/>
  <c r="D62" i="30"/>
  <c r="D95" i="30"/>
  <c r="D120" i="30"/>
  <c r="D122" i="30"/>
  <c r="D135" i="30"/>
  <c r="D143" i="30"/>
  <c r="D29" i="30"/>
  <c r="D90" i="30"/>
  <c r="D96" i="30"/>
  <c r="D97" i="30"/>
  <c r="D104" i="30"/>
  <c r="D115" i="30"/>
  <c r="D140" i="30"/>
  <c r="D35" i="30"/>
  <c r="D124" i="30"/>
  <c r="D22" i="30"/>
  <c r="D127" i="30"/>
  <c r="D141" i="30"/>
  <c r="D17" i="30"/>
  <c r="D85" i="30"/>
  <c r="D138" i="30"/>
  <c r="D136" i="30"/>
  <c r="D128" i="30"/>
  <c r="D43" i="30"/>
  <c r="D89" i="30"/>
  <c r="D92" i="30"/>
  <c r="D131" i="30"/>
  <c r="D117" i="30"/>
  <c r="D101" i="30"/>
  <c r="D103" i="30"/>
  <c r="D109" i="30"/>
  <c r="D137" i="30"/>
  <c r="D91" i="30"/>
  <c r="D98" i="30"/>
  <c r="D105" i="30"/>
  <c r="D132" i="30"/>
  <c r="D134" i="30"/>
  <c r="D55" i="30"/>
  <c r="D133" i="30"/>
  <c r="D76" i="30"/>
  <c r="D79" i="30"/>
  <c r="D111" i="30"/>
  <c r="D88" i="30"/>
  <c r="D100" i="30"/>
  <c r="D123" i="30"/>
  <c r="D19" i="30"/>
  <c r="D48" i="30"/>
  <c r="D93" i="30"/>
  <c r="D116" i="30"/>
  <c r="D118" i="30"/>
  <c r="D5" i="30"/>
  <c r="D94" i="30"/>
  <c r="D102" i="30"/>
  <c r="D107" i="30"/>
  <c r="D110" i="30"/>
  <c r="D18" i="30"/>
  <c r="D8" i="30"/>
  <c r="D33" i="30"/>
  <c r="D126" i="30"/>
  <c r="D139" i="30"/>
  <c r="D69" i="30"/>
  <c r="D81" i="30"/>
  <c r="D108" i="30"/>
  <c r="D112" i="30"/>
  <c r="D72" i="30"/>
  <c r="D113" i="30"/>
  <c r="D119" i="30"/>
  <c r="D121" i="30"/>
  <c r="D130" i="30"/>
  <c r="D142" i="30"/>
  <c r="D58" i="30"/>
  <c r="D42" i="30"/>
  <c r="D56" i="30"/>
  <c r="D49" i="30"/>
  <c r="D80" i="30"/>
  <c r="D27" i="30"/>
  <c r="D164" i="30"/>
  <c r="D71" i="30"/>
  <c r="D46" i="30"/>
  <c r="D16" i="30"/>
  <c r="D24" i="30"/>
  <c r="D36" i="30"/>
  <c r="D52" i="30"/>
  <c r="D51" i="30"/>
  <c r="B57" i="7"/>
  <c r="B56" i="7"/>
  <c r="B59" i="7"/>
  <c r="B58" i="7"/>
  <c r="B55" i="7"/>
  <c r="B54" i="7"/>
  <c r="B53" i="7"/>
</calcChain>
</file>

<file path=xl/comments1.xml><?xml version="1.0" encoding="utf-8"?>
<comments xmlns="http://schemas.openxmlformats.org/spreadsheetml/2006/main">
  <authors>
    <author>bkid550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need to check - this is new</t>
        </r>
      </text>
    </comment>
  </commentList>
</comments>
</file>

<file path=xl/comments2.xml><?xml version="1.0" encoding="utf-8"?>
<comments xmlns="http://schemas.openxmlformats.org/spreadsheetml/2006/main">
  <authors>
    <author>Bruce Kidd</author>
    <author>bkid550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Planetary Diet foods start here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used sandwich version</t>
        </r>
      </text>
    </comment>
    <comment ref="L3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Oriental Stir Fry</t>
        </r>
      </text>
    </comment>
    <comment ref="L39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Oriental Stir Fry</t>
        </r>
      </text>
    </comment>
    <comment ref="L40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Oriental Stir Fry</t>
        </r>
      </text>
    </comment>
    <comment ref="Q4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discount on club deal - does not provide original price though</t>
        </r>
      </text>
    </comment>
    <comment ref="N49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Does not have the same brand - only has an organic version which is more than twice the price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orange</t>
        </r>
      </text>
    </comment>
    <comment ref="L51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orange</t>
        </r>
      </text>
    </comment>
    <comment ref="L5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Orange</t>
        </r>
      </text>
    </comment>
    <comment ref="L5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Jazz</t>
        </r>
      </text>
    </comment>
    <comment ref="L56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roasted unsalted</t>
        </r>
      </text>
    </comment>
    <comment ref="L57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roasted unsalted</t>
        </r>
      </text>
    </comment>
    <comment ref="L5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roasted unsalted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Used 'Hi Fibre Wholemeal Wraps' as the original product was not listed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 xml:space="preserve">Bruce Kidd:
</t>
        </r>
        <r>
          <rPr>
            <sz val="9"/>
            <color indexed="81"/>
            <rFont val="Tahoma"/>
            <family val="2"/>
          </rPr>
          <t>100% Pure Olive Oil</t>
        </r>
      </text>
    </comment>
    <comment ref="L72" authorId="0" shapeId="0">
      <text>
        <r>
          <rPr>
            <b/>
            <sz val="9"/>
            <color indexed="81"/>
            <rFont val="Tahoma"/>
            <family val="2"/>
          </rPr>
          <t xml:space="preserve">Bruce Kidd:
</t>
        </r>
        <r>
          <rPr>
            <sz val="9"/>
            <color indexed="81"/>
            <rFont val="Tahoma"/>
            <family val="2"/>
          </rPr>
          <t>100% Pure Olive Oil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 xml:space="preserve">Bruce Kidd:
</t>
        </r>
        <r>
          <rPr>
            <sz val="9"/>
            <color indexed="81"/>
            <rFont val="Tahoma"/>
            <family val="2"/>
          </rPr>
          <t>Essentials Olive Oil</t>
        </r>
      </text>
    </comment>
    <comment ref="L79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Select Peaches in juice</t>
        </r>
      </text>
    </comment>
    <comment ref="L80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free range</t>
        </r>
      </text>
    </comment>
    <comment ref="S80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1 egg</t>
        </r>
      </text>
    </comment>
    <comment ref="L81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free range</t>
        </r>
      </text>
    </comment>
    <comment ref="S81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1 egg</t>
        </r>
      </text>
    </comment>
    <comment ref="L8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free range</t>
        </r>
      </text>
    </comment>
    <comment ref="S82" authorId="0" shapeId="0">
      <text>
        <r>
          <rPr>
            <b/>
            <sz val="9"/>
            <color indexed="81"/>
            <rFont val="Tahoma"/>
            <family val="2"/>
          </rPr>
          <t xml:space="preserve">Bruce Kidd:
</t>
        </r>
        <r>
          <rPr>
            <sz val="9"/>
            <color indexed="81"/>
            <rFont val="Tahoma"/>
            <family val="2"/>
          </rPr>
          <t>1 egg</t>
        </r>
      </text>
    </comment>
    <comment ref="L83" authorId="0" shapeId="0">
      <text>
        <r>
          <rPr>
            <b/>
            <sz val="9"/>
            <color indexed="81"/>
            <rFont val="Tahoma"/>
            <charset val="1"/>
          </rPr>
          <t xml:space="preserve">Bruce Kidd:
</t>
        </r>
        <r>
          <rPr>
            <sz val="9"/>
            <color indexed="81"/>
            <rFont val="Tahoma"/>
            <family val="2"/>
          </rPr>
          <t>not free range</t>
        </r>
      </text>
    </comment>
    <comment ref="N83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size 7</t>
        </r>
      </text>
    </comment>
    <comment ref="S83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1 egg</t>
        </r>
      </text>
    </comment>
    <comment ref="L84" authorId="0" shapeId="0">
      <text>
        <r>
          <rPr>
            <b/>
            <sz val="9"/>
            <color indexed="81"/>
            <rFont val="Tahoma"/>
            <charset val="1"/>
          </rPr>
          <t xml:space="preserve">Bruce Kidd:
</t>
        </r>
        <r>
          <rPr>
            <sz val="9"/>
            <color indexed="81"/>
            <rFont val="Tahoma"/>
            <family val="2"/>
          </rPr>
          <t>not free range</t>
        </r>
      </text>
    </comment>
    <comment ref="N84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Size 7</t>
        </r>
      </text>
    </comment>
    <comment ref="S84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1 egg</t>
        </r>
      </text>
    </comment>
    <comment ref="L85" authorId="0" shapeId="0">
      <text>
        <r>
          <rPr>
            <b/>
            <sz val="9"/>
            <color indexed="81"/>
            <rFont val="Tahoma"/>
            <charset val="1"/>
          </rPr>
          <t xml:space="preserve">Bruce Kidd:
</t>
        </r>
        <r>
          <rPr>
            <sz val="9"/>
            <color indexed="81"/>
            <rFont val="Tahoma"/>
            <family val="2"/>
          </rPr>
          <t>not free range</t>
        </r>
      </text>
    </comment>
    <comment ref="S85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1 egg</t>
        </r>
      </text>
    </comment>
    <comment ref="L104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Huntley and Palmers Original 8 Grain Wholegrain Crackers</t>
        </r>
      </text>
    </comment>
    <comment ref="L105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Huntley and Palmers Original 8 Grain Wholegrain Crackers</t>
        </r>
      </text>
    </comment>
    <comment ref="L106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Huntley and Palmers Original 8 Grain Wholegrain Crackers</t>
        </r>
      </text>
    </comment>
    <comment ref="L107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Butchery Skinless Chicken Breast</t>
        </r>
      </text>
    </comment>
    <comment ref="L10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Butchery Skinless Chicken Breast (Free Range)</t>
        </r>
      </text>
    </comment>
    <comment ref="L109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Butchery Skinless Chicken Breast</t>
        </r>
      </text>
    </comment>
    <comment ref="L110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Washed White Potatoes 4kg</t>
        </r>
      </text>
    </comment>
    <comment ref="L111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White Washed</t>
        </r>
      </text>
    </comment>
    <comment ref="L11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White Washed</t>
        </r>
      </text>
    </comment>
    <comment ref="L11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White Button</t>
        </r>
      </text>
    </comment>
    <comment ref="L114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White Button</t>
        </r>
      </text>
    </comment>
    <comment ref="L115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White Button</t>
        </r>
      </text>
    </comment>
    <comment ref="N116" authorId="0" shapeId="0">
      <text>
        <r>
          <rPr>
            <b/>
            <sz val="9"/>
            <color indexed="81"/>
            <rFont val="Tahoma"/>
            <charset val="1"/>
          </rPr>
          <t xml:space="preserve">Bruce Kidd:
</t>
        </r>
        <r>
          <rPr>
            <sz val="9"/>
            <color indexed="81"/>
            <rFont val="Tahoma"/>
            <family val="2"/>
          </rPr>
          <t>Frozen</t>
        </r>
      </text>
    </comment>
    <comment ref="N117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Frozen</t>
        </r>
      </text>
    </comment>
    <comment ref="N118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Frozen</t>
        </r>
      </text>
    </comment>
    <comment ref="L122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Mild Chunky</t>
        </r>
      </text>
    </comment>
    <comment ref="L123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Mild Chunky</t>
        </r>
      </text>
    </comment>
    <comment ref="L124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Mild Chunky</t>
        </r>
      </text>
    </comment>
    <comment ref="L125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Navel</t>
        </r>
      </text>
    </comment>
    <comment ref="L126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Navel</t>
        </r>
      </text>
    </comment>
    <comment ref="L127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Navel</t>
        </r>
      </text>
    </comment>
    <comment ref="L14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crown cut</t>
        </r>
      </text>
    </comment>
    <comment ref="L15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Berry flavour</t>
        </r>
      </text>
    </comment>
    <comment ref="L15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Berry flavour</t>
        </r>
      </text>
    </comment>
    <comment ref="L154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Berry flavour</t>
        </r>
      </text>
    </comment>
    <comment ref="L161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50% less sugar</t>
        </r>
      </text>
    </comment>
    <comment ref="L16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50% less sugar</t>
        </r>
      </text>
    </comment>
    <comment ref="L17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Packham</t>
        </r>
      </text>
    </comment>
    <comment ref="L174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Packham</t>
        </r>
      </text>
    </comment>
    <comment ref="L175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Packham</t>
        </r>
      </text>
    </comment>
    <comment ref="L18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unsalted roasted</t>
        </r>
      </text>
    </comment>
    <comment ref="A20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Other foods in current and healthy diet start here</t>
        </r>
      </text>
    </comment>
    <comment ref="L203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Green</t>
        </r>
      </text>
    </comment>
    <comment ref="L204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mixed (green and red)</t>
        </r>
      </text>
    </comment>
    <comment ref="L205" authorId="1" shapeId="0">
      <text>
        <r>
          <rPr>
            <b/>
            <sz val="9"/>
            <color indexed="81"/>
            <rFont val="Tahoma"/>
            <charset val="1"/>
          </rPr>
          <t xml:space="preserve">bkid550:
</t>
        </r>
        <r>
          <rPr>
            <sz val="9"/>
            <color indexed="81"/>
            <rFont val="Tahoma"/>
            <family val="2"/>
          </rPr>
          <t>price for green and red grapes</t>
        </r>
      </text>
    </comment>
    <comment ref="L206" authorId="1" shapeId="0">
      <text>
        <r>
          <rPr>
            <b/>
            <sz val="9"/>
            <color indexed="81"/>
            <rFont val="Tahoma"/>
            <family val="2"/>
          </rPr>
          <t>bkid550:</t>
        </r>
        <r>
          <rPr>
            <sz val="9"/>
            <color indexed="81"/>
            <rFont val="Tahoma"/>
            <family val="2"/>
          </rPr>
          <t xml:space="preserve">
packham </t>
        </r>
      </text>
    </comment>
    <comment ref="L207" authorId="1" shapeId="0">
      <text>
        <r>
          <rPr>
            <b/>
            <sz val="9"/>
            <color indexed="81"/>
            <rFont val="Tahoma"/>
            <family val="2"/>
          </rPr>
          <t>bkid550:</t>
        </r>
        <r>
          <rPr>
            <sz val="9"/>
            <color indexed="81"/>
            <rFont val="Tahoma"/>
            <family val="2"/>
          </rPr>
          <t xml:space="preserve">
packham </t>
        </r>
      </text>
    </comment>
    <comment ref="L208" authorId="1" shapeId="0">
      <text>
        <r>
          <rPr>
            <b/>
            <sz val="9"/>
            <color indexed="81"/>
            <rFont val="Tahoma"/>
            <family val="2"/>
          </rPr>
          <t>bkid550:</t>
        </r>
        <r>
          <rPr>
            <sz val="9"/>
            <color indexed="81"/>
            <rFont val="Tahoma"/>
            <family val="2"/>
          </rPr>
          <t xml:space="preserve">
packham </t>
        </r>
      </text>
    </comment>
    <comment ref="L277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strawberry patch</t>
        </r>
      </text>
    </comment>
    <comment ref="L290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premium</t>
        </r>
      </text>
    </comment>
    <comment ref="L29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Tender Basted Chicken Portions</t>
        </r>
      </text>
    </comment>
    <comment ref="L294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Pams Tender Basted Chicken Portions</t>
        </r>
      </text>
    </comment>
    <comment ref="L295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Chicken Portions Mixed</t>
        </r>
      </text>
    </comment>
    <comment ref="N296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Smoked Chicken</t>
        </r>
      </text>
    </comment>
    <comment ref="N297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Smoked Chicken</t>
        </r>
      </text>
    </comment>
    <comment ref="L30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hoki</t>
        </r>
      </text>
    </comment>
    <comment ref="L310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basa</t>
        </r>
      </text>
    </comment>
    <comment ref="L317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skipjack tuna in olive oil</t>
        </r>
      </text>
    </comment>
    <comment ref="L31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skipjack tuna in olive oil</t>
        </r>
      </text>
    </comment>
    <comment ref="L323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salted</t>
        </r>
      </text>
    </comment>
    <comment ref="L324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salted</t>
        </r>
      </text>
    </comment>
    <comment ref="L325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salted</t>
        </r>
      </text>
    </comment>
    <comment ref="L326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Original</t>
        </r>
      </text>
    </comment>
    <comment ref="L327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Original</t>
        </r>
      </text>
    </comment>
    <comment ref="L32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Original</t>
        </r>
      </text>
    </comment>
    <comment ref="L329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Cherry Fruit Cake</t>
        </r>
      </text>
    </comment>
    <comment ref="L331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light fruit cake</t>
        </r>
      </text>
    </comment>
    <comment ref="L341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Bakery Mixed Muffins</t>
        </r>
      </text>
    </comment>
    <comment ref="L342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Bakery Chocolate Chip Muffin</t>
        </r>
      </text>
    </comment>
    <comment ref="L343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Instore Bakery Muffins Mixed</t>
        </r>
      </text>
    </comment>
    <comment ref="L347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Cinnamon Dusted</t>
        </r>
      </text>
    </comment>
    <comment ref="L34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Cinnamon Dusted</t>
        </r>
      </text>
    </comment>
    <comment ref="L349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Cinnamon Dusted</t>
        </r>
      </text>
    </comment>
    <comment ref="L371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Choc Honey Muesli Bars</t>
        </r>
      </text>
    </comment>
    <comment ref="L372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Choc Honey Muesli Bars</t>
        </r>
      </text>
    </comment>
    <comment ref="L373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Choc Apricot</t>
        </r>
      </text>
    </comment>
    <comment ref="L374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Ready Salted</t>
        </r>
      </text>
    </comment>
    <comment ref="L375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Ready Salted</t>
        </r>
      </text>
    </comment>
    <comment ref="L376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Ready Salted</t>
        </r>
      </text>
    </comment>
    <comment ref="L380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smooth</t>
        </r>
      </text>
    </comment>
    <comment ref="L381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smooth</t>
        </r>
      </text>
    </comment>
    <comment ref="L382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smooth</t>
        </r>
      </text>
    </comment>
    <comment ref="L383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Original</t>
        </r>
      </text>
    </comment>
    <comment ref="L386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Classic Style</t>
        </r>
      </text>
    </comment>
    <comment ref="L39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Tomato Condensed Soup</t>
        </r>
      </text>
    </comment>
    <comment ref="L399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Tomato Condensed Soup</t>
        </r>
      </text>
    </comment>
    <comment ref="L42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Mince and Cheese</t>
        </r>
      </text>
    </comment>
    <comment ref="L430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Mince and Cheese</t>
        </r>
      </text>
    </comment>
    <comment ref="P500" authorId="1" shapeId="0">
      <text>
        <r>
          <rPr>
            <b/>
            <sz val="9"/>
            <color indexed="81"/>
            <rFont val="Tahoma"/>
            <family val="2"/>
          </rPr>
          <t>bkid550:</t>
        </r>
        <r>
          <rPr>
            <sz val="9"/>
            <color indexed="81"/>
            <rFont val="Tahoma"/>
            <family val="2"/>
          </rPr>
          <t xml:space="preserve">
100 tablets</t>
        </r>
      </text>
    </comment>
    <comment ref="S500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not sure if this applies</t>
        </r>
      </text>
    </comment>
    <comment ref="T500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not sure if this applies</t>
        </r>
      </text>
    </comment>
  </commentList>
</comments>
</file>

<file path=xl/comments3.xml><?xml version="1.0" encoding="utf-8"?>
<comments xmlns="http://schemas.openxmlformats.org/spreadsheetml/2006/main">
  <authors>
    <author>Bruce Kidd</author>
    <author>bkid550</author>
  </authors>
  <commentList>
    <comment ref="B1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Washed White Potatoes 4kg</t>
        </r>
      </text>
    </comment>
    <comment ref="B20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roasted unsalted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Bruce Kidd:
</t>
        </r>
        <r>
          <rPr>
            <sz val="9"/>
            <color indexed="81"/>
            <rFont val="Tahoma"/>
            <family val="2"/>
          </rPr>
          <t>100% Pure Olive Oil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Jazz</t>
        </r>
      </text>
    </comment>
    <comment ref="B2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free range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bkid550:</t>
        </r>
        <r>
          <rPr>
            <sz val="9"/>
            <color indexed="81"/>
            <rFont val="Tahoma"/>
            <family val="2"/>
          </rPr>
          <t xml:space="preserve">
packham </t>
        </r>
      </text>
    </comment>
    <comment ref="B36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Butchery Skinless Chicken Breast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Oriental Stir Fry</t>
        </r>
      </text>
    </comment>
    <comment ref="B39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crown cut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Mild Chunky</t>
        </r>
      </text>
    </comment>
    <comment ref="B42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Packham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orange</t>
        </r>
      </text>
    </comment>
    <comment ref="B4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Tomato Condensed Soup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used sandwich version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Used 'Hi Fibre Wholemeal Wraps' as the original product was not listed</t>
        </r>
      </text>
    </comment>
    <comment ref="B54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50% less sugar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Navel</t>
        </r>
      </text>
    </comment>
    <comment ref="B61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unsalted roasted</t>
        </r>
      </text>
    </comment>
    <comment ref="B72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Green</t>
        </r>
      </text>
    </comment>
    <comment ref="B8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Berry flavour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premium</t>
        </r>
      </text>
    </comment>
    <comment ref="B98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Tender Basted Chicken Portions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hoki</t>
        </r>
      </text>
    </comment>
    <comment ref="B106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skipjack tuna in olive oil</t>
        </r>
      </text>
    </comment>
    <comment ref="B10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salted</t>
        </r>
      </text>
    </comment>
    <comment ref="B109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Original</t>
        </r>
      </text>
    </comment>
    <comment ref="B110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Large Light Fruit Cake</t>
        </r>
      </text>
    </comment>
    <comment ref="B114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Bakery Mixed Muffins</t>
        </r>
      </text>
    </comment>
    <comment ref="B116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Cinnamon Dusted</t>
        </r>
      </text>
    </comment>
    <comment ref="B124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Choc Honey Muesli Bars</t>
        </r>
      </text>
    </comment>
    <comment ref="B125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Ready Salted</t>
        </r>
      </text>
    </comment>
    <comment ref="B127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smooth</t>
        </r>
      </text>
    </comment>
    <comment ref="B128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Original</t>
        </r>
      </text>
    </comment>
    <comment ref="B129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Classic Style</t>
        </r>
      </text>
    </comment>
    <comment ref="B133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White Button</t>
        </r>
      </text>
    </comment>
    <comment ref="B143" authorId="1" shapeId="0">
      <text>
        <r>
          <rPr>
            <b/>
            <sz val="9"/>
            <color indexed="81"/>
            <rFont val="Tahoma"/>
            <charset val="1"/>
          </rPr>
          <t>bkid550:</t>
        </r>
        <r>
          <rPr>
            <sz val="9"/>
            <color indexed="81"/>
            <rFont val="Tahoma"/>
            <charset val="1"/>
          </rPr>
          <t xml:space="preserve">
Mince and Cheese</t>
        </r>
      </text>
    </comment>
    <comment ref="B164" authorId="0" shapeId="0">
      <text>
        <r>
          <rPr>
            <b/>
            <sz val="9"/>
            <color indexed="81"/>
            <rFont val="Tahoma"/>
            <charset val="1"/>
          </rPr>
          <t>Bruce Kidd:</t>
        </r>
        <r>
          <rPr>
            <sz val="9"/>
            <color indexed="81"/>
            <rFont val="Tahoma"/>
            <charset val="1"/>
          </rPr>
          <t xml:space="preserve">
Huntley and Palmers Original 8 Grain Wholegrain Crackers</t>
        </r>
      </text>
    </comment>
  </commentList>
</comments>
</file>

<file path=xl/sharedStrings.xml><?xml version="1.0" encoding="utf-8"?>
<sst xmlns="http://schemas.openxmlformats.org/spreadsheetml/2006/main" count="11996" uniqueCount="813">
  <si>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</si>
  <si>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</si>
  <si>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</si>
  <si>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</si>
  <si>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</si>
  <si>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</si>
  <si>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</si>
  <si>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</si>
  <si>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</si>
  <si>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</si>
  <si>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</si>
  <si>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</si>
  <si>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</si>
  <si>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</si>
  <si>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</si>
  <si>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</si>
  <si>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</si>
  <si>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</si>
  <si>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</si>
  <si>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</si>
  <si>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</si>
  <si>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</si>
  <si>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</si>
  <si>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</si>
  <si>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</si>
  <si>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</si>
  <si>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</si>
  <si>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</si>
  <si>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</si>
  <si>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</si>
  <si>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</si>
  <si>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</si>
  <si>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</si>
  <si>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</si>
  <si>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</si>
  <si>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</si>
  <si>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</si>
  <si>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</si>
  <si>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</si>
  <si>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</si>
  <si>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</si>
  <si>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</si>
  <si>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</si>
  <si>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</si>
  <si>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</si>
  <si>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</si>
  <si>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</si>
  <si>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</si>
  <si>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</si>
  <si>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</si>
  <si>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</si>
  <si>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</si>
  <si>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</si>
  <si>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</si>
  <si>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</si>
  <si>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</si>
  <si>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</si>
  <si>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</si>
  <si>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</si>
  <si>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</si>
  <si>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</si>
  <si>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</si>
  <si>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</si>
  <si>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</si>
  <si>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</si>
  <si>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</si>
  <si>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</si>
  <si>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</si>
  <si>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</si>
  <si>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</si>
  <si>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</si>
  <si>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</si>
  <si>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</si>
  <si>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</si>
  <si>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</si>
  <si>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</si>
  <si>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</si>
  <si>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</si>
  <si>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</si>
  <si>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</si>
  <si>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</si>
  <si>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</si>
  <si>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</si>
  <si>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</si>
  <si>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</si>
  <si>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</si>
  <si>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</si>
  <si>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</si>
  <si>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</si>
  <si>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</si>
  <si>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</si>
  <si>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</si>
  <si>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</si>
  <si>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</si>
  <si>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</si>
  <si>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</si>
  <si>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</si>
  <si>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</si>
  <si>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</si>
  <si>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</si>
  <si>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</si>
  <si>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</si>
  <si>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</si>
  <si>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</si>
  <si>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</si>
  <si>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</si>
  <si>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</si>
  <si>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</si>
  <si>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</si>
  <si>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</si>
  <si>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</si>
  <si>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</si>
  <si>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</si>
  <si>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</si>
  <si>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</si>
  <si>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</si>
  <si>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</si>
  <si>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</si>
  <si>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</si>
  <si>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</si>
  <si>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</si>
  <si>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</si>
  <si>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</si>
  <si>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</si>
  <si>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</si>
  <si>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</si>
  <si>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</si>
  <si>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</si>
  <si>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</si>
  <si>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</si>
  <si>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</si>
  <si>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</si>
  <si>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</si>
  <si>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</si>
  <si>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</si>
  <si>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</si>
  <si>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</si>
  <si>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</si>
  <si>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</si>
  <si>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</si>
  <si>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</si>
  <si>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</si>
  <si>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</si>
  <si>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</si>
  <si>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</si>
  <si>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</si>
  <si>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</si>
  <si>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</si>
  <si>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</si>
  <si>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</si>
  <si>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</si>
  <si>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</si>
  <si>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</si>
  <si>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</si>
  <si>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</si>
  <si>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</si>
  <si>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</si>
  <si>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</si>
  <si>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</si>
  <si>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</si>
  <si>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</si>
  <si>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</si>
  <si>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</si>
  <si>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</si>
  <si>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</si>
  <si>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</si>
  <si>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</si>
  <si>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</si>
  <si>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</si>
  <si>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</si>
  <si>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</si>
  <si>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</si>
  <si>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</si>
  <si>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</si>
  <si>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</si>
  <si>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</si>
  <si>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</si>
  <si>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</si>
  <si>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</si>
  <si>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</si>
  <si>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</si>
  <si>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</si>
  <si>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</si>
  <si>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</si>
  <si>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</si>
  <si>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</si>
  <si>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</si>
  <si>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</si>
  <si>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</si>
  <si>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</si>
  <si>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</si>
  <si>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</si>
  <si>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</si>
  <si>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</si>
  <si>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</si>
  <si>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</si>
  <si>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</si>
  <si>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</si>
  <si>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</si>
  <si>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</si>
  <si>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</si>
  <si>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</si>
  <si>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</si>
  <si>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</si>
  <si>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</si>
  <si>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</si>
  <si>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</si>
  <si>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</si>
  <si>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</si>
  <si>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</si>
  <si>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</si>
  <si>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</si>
  <si>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</si>
  <si>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</si>
  <si>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</si>
  <si>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</si>
  <si>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</si>
  <si>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</si>
  <si>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</si>
  <si>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</si>
  <si>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</si>
  <si>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</si>
  <si>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</si>
  <si>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</si>
  <si>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</si>
  <si>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</si>
  <si>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</si>
  <si>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</si>
  <si>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</si>
  <si>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</si>
  <si>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</si>
  <si>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</si>
  <si>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</si>
  <si>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</si>
  <si>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</si>
  <si>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</si>
  <si>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</si>
  <si>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</si>
  <si>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</si>
  <si>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</si>
  <si>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</si>
  <si>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</si>
  <si>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</si>
  <si>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</si>
  <si>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</si>
  <si>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</si>
  <si>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</si>
  <si>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</si>
  <si>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</si>
  <si>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</si>
  <si>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</si>
  <si>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</si>
  <si>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</si>
  <si>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</si>
  <si>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</si>
  <si>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</si>
  <si>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</si>
  <si>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</si>
  <si>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</si>
  <si>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</si>
  <si>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</si>
  <si>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</si>
  <si>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</si>
  <si>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</si>
  <si>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</si>
  <si>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</si>
  <si>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</si>
  <si>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</si>
  <si>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</si>
  <si>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</si>
  <si>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</si>
  <si>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</si>
  <si>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</si>
  <si>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</si>
  <si>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</si>
  <si>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</si>
  <si>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</si>
  <si>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</si>
  <si>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</si>
  <si>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</si>
  <si>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</si>
  <si>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</si>
  <si>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</si>
  <si>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</si>
  <si>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</si>
  <si>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</si>
  <si>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</si>
  <si>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</si>
  <si>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</si>
  <si>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</si>
  <si>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</si>
  <si>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</si>
  <si>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</si>
  <si>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</si>
  <si>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</si>
  <si>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</si>
  <si>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</si>
  <si>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</si>
  <si>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</si>
  <si>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</si>
  <si>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</si>
  <si>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</si>
  <si>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</si>
  <si>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</si>
  <si>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</si>
  <si>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Healthy Diet</t>
  </si>
  <si>
    <t>Per week</t>
  </si>
  <si>
    <t>serve size</t>
  </si>
  <si>
    <t>Min per week</t>
  </si>
  <si>
    <t>healthy diet</t>
  </si>
  <si>
    <t>Target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</si>
  <si>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</si>
  <si>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</si>
  <si>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</si>
  <si>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</si>
  <si>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</si>
  <si>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</si>
  <si>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Lamb, shoulder chop</t>
  </si>
  <si>
    <t>Tuna canned in water</t>
  </si>
  <si>
    <t>Fish fillet frozen</t>
  </si>
  <si>
    <t>Fats &amp; oils grams</t>
  </si>
  <si>
    <t>max</t>
  </si>
  <si>
    <t>Peanuts, salted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</si>
  <si>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</si>
  <si>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</si>
  <si>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</si>
  <si>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</si>
  <si>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</si>
  <si>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</si>
  <si>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</si>
  <si>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</si>
  <si>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brand</t>
  </si>
  <si>
    <t>type</t>
  </si>
  <si>
    <t>discount</t>
  </si>
  <si>
    <t>price</t>
  </si>
  <si>
    <t>price/100g</t>
  </si>
  <si>
    <t>all</t>
  </si>
  <si>
    <t>Auckland</t>
  </si>
  <si>
    <t>yes</t>
  </si>
  <si>
    <t>supermarket</t>
  </si>
  <si>
    <t>Countdown</t>
  </si>
  <si>
    <t>Homebrand</t>
  </si>
  <si>
    <t>generic</t>
  </si>
  <si>
    <t>no</t>
  </si>
  <si>
    <t>branded</t>
  </si>
  <si>
    <t>Molenberg</t>
  </si>
  <si>
    <t>New World</t>
  </si>
  <si>
    <t>fruit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</si>
  <si>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</si>
  <si>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</si>
  <si>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</si>
  <si>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</si>
  <si>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</si>
  <si>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</si>
  <si>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</si>
  <si>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</si>
  <si>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</si>
  <si>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</si>
  <si>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</si>
  <si>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</si>
  <si>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</si>
  <si>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</si>
  <si>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</si>
  <si>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</si>
  <si>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</si>
  <si>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</si>
  <si>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</si>
  <si>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</si>
  <si>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</si>
  <si>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</si>
  <si>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</si>
  <si>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</si>
  <si>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</si>
  <si>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</si>
  <si>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</si>
  <si>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</si>
  <si>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</si>
  <si>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</si>
  <si>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</si>
  <si>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</si>
  <si>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</si>
  <si>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</si>
  <si>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</si>
  <si>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</si>
  <si>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</si>
  <si>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</si>
  <si>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</si>
  <si>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</si>
  <si>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</si>
  <si>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</si>
  <si>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</si>
  <si>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</si>
  <si>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</si>
  <si>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</si>
  <si>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</si>
  <si>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</si>
  <si>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</si>
  <si>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</si>
  <si>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</si>
  <si>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</si>
  <si>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</si>
  <si>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</si>
  <si>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</si>
  <si>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</si>
  <si>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</si>
  <si>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</si>
  <si>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</si>
  <si>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</si>
  <si>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</si>
  <si>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</si>
  <si>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</si>
  <si>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</si>
  <si>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</si>
  <si>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</si>
  <si>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</si>
  <si>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</si>
  <si>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</si>
  <si>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</si>
  <si>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</si>
  <si>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</si>
  <si>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</si>
  <si>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</si>
  <si>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</si>
  <si>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</si>
  <si>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</si>
  <si>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</si>
  <si>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</si>
  <si>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</si>
  <si>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</si>
  <si>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</si>
  <si>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</si>
  <si>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</si>
  <si>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</si>
  <si>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</si>
  <si>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</si>
  <si>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</si>
  <si>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</si>
  <si>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</si>
  <si>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</si>
  <si>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</si>
  <si>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</si>
  <si>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</si>
  <si>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</si>
  <si>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</si>
  <si>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</si>
  <si>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</si>
  <si>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</si>
  <si>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</si>
  <si>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</si>
  <si>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</si>
  <si>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</si>
  <si>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</si>
  <si>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</si>
  <si>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</si>
  <si>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</si>
  <si>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</si>
  <si>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</si>
  <si>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</si>
  <si>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</si>
  <si>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</si>
  <si>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</si>
  <si>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</si>
  <si>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</si>
  <si>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</si>
  <si>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</si>
  <si>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</si>
  <si>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</si>
  <si>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</si>
  <si>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</si>
  <si>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</si>
  <si>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</si>
  <si>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</si>
  <si>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</si>
  <si>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</si>
  <si>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</si>
  <si>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</si>
  <si>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</si>
  <si>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</si>
  <si>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</si>
  <si>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New Zealand</t>
  </si>
  <si>
    <t>budget</t>
  </si>
  <si>
    <t>Pams</t>
  </si>
  <si>
    <t>Select</t>
  </si>
  <si>
    <t>Watties</t>
  </si>
  <si>
    <t>watties</t>
  </si>
  <si>
    <t>vegetables</t>
  </si>
  <si>
    <t>Talleys</t>
  </si>
  <si>
    <t>grains</t>
  </si>
  <si>
    <t>Nature's Fresh</t>
  </si>
  <si>
    <t>Giannis</t>
  </si>
  <si>
    <t>Ernest Adams</t>
  </si>
  <si>
    <t>Sanitarium</t>
  </si>
  <si>
    <t>Hubbards</t>
  </si>
  <si>
    <t>San Remo</t>
  </si>
  <si>
    <t>Diamond</t>
  </si>
  <si>
    <t>Rolling Meadow</t>
  </si>
  <si>
    <t>Gopala</t>
  </si>
  <si>
    <t>Farmer Brown</t>
  </si>
  <si>
    <t>Morning Harvest</t>
  </si>
  <si>
    <t>Hellers</t>
  </si>
  <si>
    <t>Sealord</t>
  </si>
  <si>
    <t>Cadbury</t>
  </si>
  <si>
    <t>beverages</t>
  </si>
  <si>
    <t>Keri</t>
  </si>
  <si>
    <t>Just Juice</t>
  </si>
  <si>
    <t>Soft Drink Powder</t>
  </si>
  <si>
    <t>Raro</t>
  </si>
  <si>
    <t>takeaways</t>
  </si>
  <si>
    <t>Irvines</t>
  </si>
  <si>
    <t>10122</t>
  </si>
  <si>
    <t>10123</t>
  </si>
  <si>
    <t>alcohol</t>
  </si>
  <si>
    <t>Cheese, Colby</t>
  </si>
  <si>
    <t>Mc Donald's cheeseburger</t>
  </si>
  <si>
    <t xml:space="preserve">McDonald's value sharepack </t>
  </si>
  <si>
    <t>Soft drink powder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</si>
  <si>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</si>
  <si>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</si>
  <si>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</si>
  <si>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</si>
  <si>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</si>
  <si>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</si>
  <si>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</si>
  <si>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</si>
  <si>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</si>
  <si>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</si>
  <si>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</si>
  <si>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</si>
  <si>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</si>
  <si>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</si>
  <si>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</si>
  <si>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</si>
  <si>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</si>
  <si>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</si>
  <si>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</si>
  <si>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</si>
  <si>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</si>
  <si>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</si>
  <si>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</si>
  <si>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</si>
  <si>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</si>
  <si>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</si>
  <si>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</si>
  <si>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</si>
  <si>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</si>
  <si>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</si>
  <si>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</si>
  <si>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</si>
  <si>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Eta, fibre used from regular peanuts</t>
  </si>
  <si>
    <t>Crackers, Cabin bread</t>
  </si>
  <si>
    <t>Fish fillet, fresh</t>
  </si>
  <si>
    <t>Spaghetti canned, lite</t>
  </si>
  <si>
    <t>Sandwich, Subway</t>
  </si>
  <si>
    <t>protein % +-30%</t>
  </si>
  <si>
    <t>Fat % energy +-30%</t>
  </si>
  <si>
    <t>Sat fat % energy +-30%</t>
  </si>
  <si>
    <t>CHO % energy +-30%</t>
  </si>
  <si>
    <t>total sugars % energy +-30%</t>
  </si>
  <si>
    <t>adult man max</t>
  </si>
  <si>
    <t>.</t>
  </si>
  <si>
    <t xml:space="preserve">Weet-Bix,Sanitarium,fortified </t>
  </si>
  <si>
    <t xml:space="preserve">Yoghurt,plain,low fat,unsweetened </t>
  </si>
  <si>
    <t xml:space="preserve">Milk,cow,trim 0.3% fat,fluid </t>
  </si>
  <si>
    <t xml:space="preserve">Kiwifruit,green,flesh &amp; seed,raw,Bruno </t>
  </si>
  <si>
    <t xml:space="preserve">Seed,pumpkin &amp; squash,kernel,dried </t>
  </si>
  <si>
    <t xml:space="preserve">Bread,multigrain,light,sliced,prepacked,lower North Island </t>
  </si>
  <si>
    <t xml:space="preserve">Hummus,original,6.5% fat </t>
  </si>
  <si>
    <t xml:space="preserve">Tomato,whole,raw </t>
  </si>
  <si>
    <t xml:space="preserve">Banana,yellow,ripened,raw </t>
  </si>
  <si>
    <t xml:space="preserve">Chickpea,cooked </t>
  </si>
  <si>
    <t xml:space="preserve">Tomato,canned in tomato juice,plain,undrained,no salt added </t>
  </si>
  <si>
    <t xml:space="preserve">Cauliflower,boiled,drained,no salt added </t>
  </si>
  <si>
    <t xml:space="preserve">Pasta,wholemeal wheat flour,assorted shapes,boiled,drained,no salt added </t>
  </si>
  <si>
    <t xml:space="preserve">Kumara,flesh,boiled,drained,no salt added </t>
  </si>
  <si>
    <t xml:space="preserve">Apple,'Braeburn',flesh &amp; skin,raw </t>
  </si>
  <si>
    <t xml:space="preserve">Nut,almond,dried,blanched </t>
  </si>
  <si>
    <t xml:space="preserve">Bread,wholemeal,toasted </t>
  </si>
  <si>
    <t xml:space="preserve">Avocado,Hass,New Zealand </t>
  </si>
  <si>
    <t xml:space="preserve">Spread,yeast extract,Marmite,Sanitarium,fortified </t>
  </si>
  <si>
    <t xml:space="preserve">Seed,sunflower,kernel,dried </t>
  </si>
  <si>
    <t xml:space="preserve">Oil,olive </t>
  </si>
  <si>
    <t xml:space="preserve">Oats,rolled,raw </t>
  </si>
  <si>
    <t xml:space="preserve">Peach,canned in juice,drained </t>
  </si>
  <si>
    <t xml:space="preserve">Egg,chicken,white &amp; yolk,boiled </t>
  </si>
  <si>
    <t xml:space="preserve">Lettuce,Cos,raw </t>
  </si>
  <si>
    <t xml:space="preserve">Lentil,split,boiled,drained,no salt added </t>
  </si>
  <si>
    <t xml:space="preserve">Courgette,Green,unpeeled,raw </t>
  </si>
  <si>
    <t xml:space="preserve">Mandarin,flesh,raw </t>
  </si>
  <si>
    <t xml:space="preserve">Peanut butter,smooth &amp; crunchy,no sugar or salt added </t>
  </si>
  <si>
    <t xml:space="preserve">Cracker,mixed grain,Cruskits,Light,Arnott's </t>
  </si>
  <si>
    <t xml:space="preserve">Chicken,deli cooked,breast </t>
  </si>
  <si>
    <t xml:space="preserve">Mushroom,raw </t>
  </si>
  <si>
    <t xml:space="preserve">Spinach,English,boiled,drained,no salt added </t>
  </si>
  <si>
    <t xml:space="preserve">Bean,Black,boiled,drained,no salt added </t>
  </si>
  <si>
    <t xml:space="preserve">Orange,flesh,raw,USA </t>
  </si>
  <si>
    <t xml:space="preserve">Tofu,soy bean curd,regular,firm,stir-fried,no salt added </t>
  </si>
  <si>
    <t xml:space="preserve">Cabbage,green drumhead,leaves,boiled,drained,no salt added </t>
  </si>
  <si>
    <t xml:space="preserve">Capsicum,Green,raw </t>
  </si>
  <si>
    <t xml:space="preserve">Pumpkin,flesh,boiled,drained,no salt added </t>
  </si>
  <si>
    <t xml:space="preserve">Cheese,Edam </t>
  </si>
  <si>
    <t xml:space="preserve">Oil,canola </t>
  </si>
  <si>
    <t xml:space="preserve">Simply Toasted Muesli Apricot,Hubbards </t>
  </si>
  <si>
    <t xml:space="preserve">Rice,brown,boiled </t>
  </si>
  <si>
    <t xml:space="preserve">Baked beans,canned in tomato sauce </t>
  </si>
  <si>
    <t xml:space="preserve">Lamb,forequarter round neck chops,separable lean &amp; fat,braised </t>
  </si>
  <si>
    <t xml:space="preserve">Pork,leg roast,lean &amp; fat,roasted </t>
  </si>
  <si>
    <t xml:space="preserve">Carrot,flesh,fresh,raw </t>
  </si>
  <si>
    <t xml:space="preserve">Pear,flesh,raw </t>
  </si>
  <si>
    <t xml:space="preserve">Red kidney bean,canned in brine,drained </t>
  </si>
  <si>
    <t xml:space="preserve">Onion,brown,flesh,fresh,sauteed </t>
  </si>
  <si>
    <t>Pak'n Save</t>
  </si>
  <si>
    <t>online</t>
  </si>
  <si>
    <t>Value</t>
  </si>
  <si>
    <t>Fresh Produce</t>
  </si>
  <si>
    <t>N/A</t>
  </si>
  <si>
    <t>Freshlife</t>
  </si>
  <si>
    <t>Obela</t>
  </si>
  <si>
    <t>Essentials</t>
  </si>
  <si>
    <t>McCain</t>
  </si>
  <si>
    <t xml:space="preserve">Eta </t>
  </si>
  <si>
    <t>Potato,flesh &amp; skin,baked without oil,no added salt,floury,new</t>
  </si>
  <si>
    <t>Meadows</t>
  </si>
  <si>
    <t>Macro</t>
  </si>
  <si>
    <t xml:space="preserve">Bread,pita,wholemeal </t>
  </si>
  <si>
    <t>Check</t>
  </si>
  <si>
    <t>Morinaga</t>
  </si>
  <si>
    <t>Real Rice</t>
  </si>
  <si>
    <t>Dannys</t>
  </si>
  <si>
    <t>Huntley &amp; Palmers</t>
  </si>
  <si>
    <t>Coulston Hill</t>
  </si>
  <si>
    <t xml:space="preserve">Otaika Valley </t>
  </si>
  <si>
    <t xml:space="preserve">Farmer Brown </t>
  </si>
  <si>
    <t xml:space="preserve">spring </t>
  </si>
  <si>
    <t>cheese,dairy‐free cream cheese,angel food</t>
  </si>
  <si>
    <t>Almond milk,So Good,unsweetened,fortified</t>
  </si>
  <si>
    <t>Yoghurt,soy,flavoured with berries</t>
  </si>
  <si>
    <t>Yoghurt,soy,flavoured with mango and peach</t>
  </si>
  <si>
    <t>cheese,dairy‐free cheddar,angel food</t>
  </si>
  <si>
    <t xml:space="preserve">Angel Food </t>
  </si>
  <si>
    <t>Yield factor (%)</t>
  </si>
  <si>
    <t>protein foods</t>
  </si>
  <si>
    <t>sauces, dressings, spreads, sugars</t>
  </si>
  <si>
    <t>oil/fats</t>
  </si>
  <si>
    <t>dairy and dairy alternatives</t>
  </si>
  <si>
    <t>Couscous, wholemeal wheat, cooked in water, not drained, no salt or fat added</t>
  </si>
  <si>
    <t>SB</t>
  </si>
  <si>
    <t>in-store</t>
  </si>
  <si>
    <t>Lisa's</t>
  </si>
  <si>
    <t>Falafel,middle eastern mix, lisa's</t>
  </si>
  <si>
    <t>Cracker,multigrain,Crispbread,Ryvita</t>
  </si>
  <si>
    <t>Dip,salsa,tomato based</t>
  </si>
  <si>
    <t>Old El Paso</t>
  </si>
  <si>
    <t>Ryvita</t>
  </si>
  <si>
    <t>Nut, peanut, raw</t>
  </si>
  <si>
    <t>Corn chip,plain,unsalted,fried</t>
  </si>
  <si>
    <t>Mexicano</t>
  </si>
  <si>
    <t>Pita bread (white)</t>
  </si>
  <si>
    <t>Fresh 4 You</t>
  </si>
  <si>
    <t xml:space="preserve">Talley's </t>
  </si>
  <si>
    <t>Kellogg's</t>
  </si>
  <si>
    <t xml:space="preserve">Value </t>
  </si>
  <si>
    <t>Meadow Fresh</t>
  </si>
  <si>
    <t>Sesame Seeds</t>
  </si>
  <si>
    <t>Wholemeal spaghetti</t>
  </si>
  <si>
    <t>Spring onion</t>
  </si>
  <si>
    <t>Broccoli and cauliflower frozen vegetables</t>
  </si>
  <si>
    <t>Four Bean Mix, canned</t>
  </si>
  <si>
    <t>Vegetarian burger pattty</t>
  </si>
  <si>
    <t>Edgell</t>
  </si>
  <si>
    <t>Bean Supreme</t>
  </si>
  <si>
    <t>MacKenzie</t>
  </si>
  <si>
    <t>Soy drink,soy milk,So Good Essential,Sanitarium,fortified</t>
  </si>
  <si>
    <t>Bean,Soy,seed,dried</t>
  </si>
  <si>
    <t>Mama San</t>
  </si>
  <si>
    <t>Vitamin B12 supplement</t>
  </si>
  <si>
    <t>Supplement</t>
  </si>
  <si>
    <t>Vitamin B12</t>
  </si>
  <si>
    <t xml:space="preserve">Countdown </t>
  </si>
  <si>
    <t>MeadowLea</t>
  </si>
  <si>
    <t>Griffin's</t>
  </si>
  <si>
    <t>Arnott's</t>
  </si>
  <si>
    <t>Indomie</t>
  </si>
  <si>
    <t>Kiwi Donuts</t>
  </si>
  <si>
    <t>Original Foods</t>
  </si>
  <si>
    <t>Hutton's</t>
  </si>
  <si>
    <t>Starburst</t>
  </si>
  <si>
    <t>Much Moore</t>
  </si>
  <si>
    <t>Wattie's</t>
  </si>
  <si>
    <t>Campbell's</t>
  </si>
  <si>
    <t>Nestle</t>
  </si>
  <si>
    <t>Coca-Cola</t>
  </si>
  <si>
    <t>V</t>
  </si>
  <si>
    <t>Rye Crispbread</t>
  </si>
  <si>
    <t>Mixed grain crackers</t>
  </si>
  <si>
    <t>Corn Chips</t>
  </si>
  <si>
    <t>03069</t>
  </si>
  <si>
    <t>Almond milk</t>
  </si>
  <si>
    <t>04065</t>
  </si>
  <si>
    <t>Soy yoghurt with berriers</t>
  </si>
  <si>
    <t>04066</t>
  </si>
  <si>
    <t>Soy yoghurt with mango and peach</t>
  </si>
  <si>
    <t>04067</t>
  </si>
  <si>
    <t>Soy milk</t>
  </si>
  <si>
    <t>04068</t>
  </si>
  <si>
    <t>Dairy-free cheddar</t>
  </si>
  <si>
    <t>04069</t>
  </si>
  <si>
    <t>Dairy-free cream cheese</t>
  </si>
  <si>
    <t>04070</t>
  </si>
  <si>
    <t>Protein foods: Meat, poultry, seafood, eggs, legumes, nuts, seeds</t>
  </si>
  <si>
    <t>Pumpkin seeds</t>
  </si>
  <si>
    <t>Sunflower seeds</t>
  </si>
  <si>
    <t>Black Beans Canned</t>
  </si>
  <si>
    <t>Middle Eastern Falafel Lisa</t>
  </si>
  <si>
    <t>05095</t>
  </si>
  <si>
    <t>Tofu</t>
  </si>
  <si>
    <t>Masala vegetarian patty</t>
  </si>
  <si>
    <t>Mild Salsa</t>
  </si>
  <si>
    <t>08109</t>
  </si>
  <si>
    <t>wholegrain burger buns</t>
  </si>
  <si>
    <t>Wholegrain burger bun</t>
  </si>
  <si>
    <t>03070</t>
  </si>
  <si>
    <t>Edamame, frozen</t>
  </si>
  <si>
    <t>071119</t>
  </si>
  <si>
    <t>discretionary foods</t>
  </si>
  <si>
    <t>sauces, dressing, spreads, sugars</t>
  </si>
  <si>
    <t>supplement</t>
  </si>
  <si>
    <t>Cucumber, telegraph</t>
  </si>
  <si>
    <t>05100</t>
  </si>
  <si>
    <t>Red Kidney Beans, canned</t>
  </si>
  <si>
    <t>Spring onion, fresh</t>
  </si>
  <si>
    <t>02044</t>
  </si>
  <si>
    <t>Stir Fry Vegetables, frozen</t>
  </si>
  <si>
    <t>02047</t>
  </si>
  <si>
    <t>Spinach, frozen</t>
  </si>
  <si>
    <t>02050</t>
  </si>
  <si>
    <t>Pita bread, wholemeal</t>
  </si>
  <si>
    <t>03071</t>
  </si>
  <si>
    <t/>
  </si>
  <si>
    <t>03072</t>
  </si>
  <si>
    <t>Spaghetti Pasta, wholemeal</t>
  </si>
  <si>
    <t>Broccoli and Cauliflower, frozen</t>
  </si>
  <si>
    <t>02053</t>
  </si>
  <si>
    <t>Chickpeas, canned</t>
  </si>
  <si>
    <t>05101</t>
  </si>
  <si>
    <t>trace</t>
  </si>
  <si>
    <t>Used the most similar product in the database: Mixed vegetables, broccoli, carrots &amp; cauliflower, frozen, boiled, drained, no salt added</t>
  </si>
  <si>
    <t>Used the most similar product in the database: Cracker, mixed grain, Cruskits, Light, Arnott's</t>
  </si>
  <si>
    <t>Countdown online</t>
  </si>
  <si>
    <t>The same nutritional information as wholemeal pasta</t>
  </si>
  <si>
    <t>&lt;1</t>
  </si>
  <si>
    <t>&lt;1.00</t>
  </si>
  <si>
    <t>Angel Food website</t>
  </si>
  <si>
    <t>https://www.angelfood.co.nz/dairy-free-cream-cheese-alternative</t>
  </si>
  <si>
    <t>Bean Supreme website</t>
  </si>
  <si>
    <t>Old El Paso Dip Mild Chunky 300g</t>
  </si>
  <si>
    <t>Life Pharmacy</t>
  </si>
  <si>
    <t>pharmacy</t>
  </si>
  <si>
    <t>Thompson's</t>
  </si>
  <si>
    <t>Life Pharmacy website</t>
  </si>
  <si>
    <t>Used the most similar product in the database: Bread roll or bun, wholemeal, fortified</t>
  </si>
  <si>
    <t>Coco pops</t>
  </si>
  <si>
    <t>Corned beef, canned, regular</t>
  </si>
  <si>
    <t>Lamb, mutton flaps</t>
  </si>
  <si>
    <t>Coconut cream bun</t>
  </si>
  <si>
    <t>Fruit serves</t>
  </si>
  <si>
    <t>planetary diet</t>
  </si>
  <si>
    <t xml:space="preserve">Variety </t>
  </si>
  <si>
    <t>Planetary Diet - Flexitarian</t>
  </si>
  <si>
    <t>Planetary_flexi diet per day</t>
  </si>
  <si>
    <t>Planetary_vegan diet per day</t>
  </si>
  <si>
    <t>Discretionary Foods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</si>
  <si>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</si>
  <si>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Dairy/alternatives</t>
  </si>
  <si>
    <t>Dairy/alternatives serves</t>
  </si>
  <si>
    <t>dairy/alternatives</t>
  </si>
  <si>
    <t>Protein foods: Meat, poultry, seafood, eggs, legumes, nuts, seeds serves</t>
  </si>
  <si>
    <r>
      <t xml:space="preserve">Sodium </t>
    </r>
    <r>
      <rPr>
        <b/>
        <sz val="12"/>
        <color rgb="FFFF0000"/>
        <rFont val="Cambria"/>
        <family val="1"/>
        <scheme val="major"/>
      </rPr>
      <t>mg</t>
    </r>
    <r>
      <rPr>
        <b/>
        <sz val="12"/>
        <rFont val="Cambria"/>
        <family val="1"/>
        <scheme val="major"/>
      </rPr>
      <t>/100g</t>
    </r>
  </si>
  <si>
    <t>Sodium mg+-30%</t>
  </si>
  <si>
    <t>alcohol E%+-30%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</si>
  <si>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</si>
  <si>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</si>
  <si>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</si>
  <si>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</si>
  <si>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</si>
  <si>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</si>
  <si>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Current Diet</t>
  </si>
  <si>
    <t>current diet</t>
  </si>
  <si>
    <t>Fruit, serves</t>
  </si>
  <si>
    <t>Fruit salad canned  in syrup</t>
  </si>
  <si>
    <t>Vegetables  serves</t>
  </si>
  <si>
    <t>Garlic</t>
  </si>
  <si>
    <t>starchy vegetables serves</t>
  </si>
  <si>
    <t>Cassava</t>
  </si>
  <si>
    <t>Muesli toasted</t>
  </si>
  <si>
    <t>Cabin bread</t>
  </si>
  <si>
    <t>Cake chocolate</t>
  </si>
  <si>
    <t>Dairy serves</t>
  </si>
  <si>
    <t>Protein foods: Meat, poultry, seafood, eggs, legumes, nuts serves</t>
  </si>
  <si>
    <t>Chicken whole precooked</t>
  </si>
  <si>
    <t>Chickpeas canned</t>
  </si>
  <si>
    <t>Corned beef, canned regular</t>
  </si>
  <si>
    <t xml:space="preserve"> Discretionary foods grams</t>
  </si>
  <si>
    <t>Sauces, dressings, spreads, sugars grams</t>
  </si>
  <si>
    <t>Soy sauce regular</t>
  </si>
  <si>
    <t>Beverages grams</t>
  </si>
  <si>
    <t>Takeaway grams</t>
  </si>
  <si>
    <t>Alcohol grams</t>
  </si>
  <si>
    <t>unitsize g/ml</t>
  </si>
  <si>
    <t>Fruit salad canned, in juice</t>
  </si>
  <si>
    <t>Meat, poultry, seafood, eggs, legumes, nuts (protein) serves</t>
  </si>
  <si>
    <t>Chickpeas/4 bean mix</t>
  </si>
  <si>
    <t>Cake, chocolate/banana</t>
  </si>
  <si>
    <t>Soy sauce reduced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</si>
</sst>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_-[$$-1409]* #,##0.00_-;\-[$$-1409]* #,##0.00_-;_-[$$-1409]* &quot;-&quot;??_-;_-@_-"/>
  </numFmts>
  <fonts count="4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mbria"/>
    </font>
    <font>
      <sz val="12"/>
      <name val="Cambria"/>
    </font>
    <font>
      <sz val="11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FF0000"/>
      <name val="Calibri"/>
    </font>
    <font>
      <b/>
      <sz val="12"/>
      <color rgb="FFFF0000"/>
      <name val="Calibri"/>
    </font>
    <font>
      <sz val="12"/>
      <color rgb="FF000000"/>
      <name val="Calibri"/>
    </font>
    <font>
      <b/>
      <sz val="12"/>
      <color rgb="FFFF0000"/>
      <name val="Cambria"/>
    </font>
    <font>
      <i/>
      <sz val="12"/>
      <color theme="1"/>
      <name val="Calibri"/>
    </font>
    <font>
      <sz val="12"/>
      <color theme="1"/>
      <name val="Calibri"/>
      <family val="2"/>
    </font>
    <font>
      <i/>
      <sz val="12"/>
      <name val="Cambria"/>
      <family val="1"/>
      <scheme val="major"/>
    </font>
    <font>
      <b/>
      <sz val="12"/>
      <color rgb="FFFF0000"/>
      <name val="Cambria"/>
      <family val="1"/>
      <scheme val="maj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2"/>
      <color rgb="FFFF0000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rgb="FFE6B8B7"/>
        <bgColor rgb="FFE6B8B7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D9959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AF1DD"/>
      </top>
      <bottom style="thin">
        <color rgb="FFEAF1DD"/>
      </bottom>
      <diagonal/>
    </border>
  </borders>
  <cellStyleXfs count="108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6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/>
  </cellStyleXfs>
  <cellXfs count="359">
    <xf numFmtId="0" fontId="0" fillId="0" borderId="0" xfId="0"/>
    <xf numFmtId="0" fontId="11" fillId="4" borderId="0" xfId="51" applyFont="1" applyFill="1"/>
    <xf numFmtId="0" fontId="3" fillId="0" borderId="0" xfId="74"/>
    <xf numFmtId="0" fontId="10" fillId="0" borderId="0" xfId="74" applyFont="1"/>
    <xf numFmtId="0" fontId="11" fillId="0" borderId="0" xfId="51" applyFont="1"/>
    <xf numFmtId="0" fontId="11" fillId="0" borderId="0" xfId="51" applyFont="1" applyFill="1"/>
    <xf numFmtId="0" fontId="11" fillId="0" borderId="0" xfId="51" applyFont="1" applyFill="1" applyBorder="1"/>
    <xf numFmtId="1" fontId="0" fillId="0" borderId="0" xfId="0" applyNumberFormat="1"/>
    <xf numFmtId="0" fontId="3" fillId="0" borderId="0" xfId="74" applyFill="1"/>
    <xf numFmtId="0" fontId="0" fillId="0" borderId="0" xfId="0" applyFill="1"/>
    <xf numFmtId="0" fontId="11" fillId="4" borderId="0" xfId="51" applyFont="1" applyFill="1" applyAlignment="1">
      <alignment wrapText="1"/>
    </xf>
    <xf numFmtId="0" fontId="15" fillId="0" borderId="0" xfId="51" applyFont="1"/>
    <xf numFmtId="0" fontId="3" fillId="5" borderId="0" xfId="74" applyFill="1"/>
    <xf numFmtId="0" fontId="16" fillId="0" borderId="0" xfId="825" applyFont="1" applyAlignment="1"/>
    <xf numFmtId="0" fontId="16" fillId="0" borderId="0" xfId="825" applyFont="1" applyAlignment="1">
      <alignment horizontal="center"/>
    </xf>
    <xf numFmtId="0" fontId="8" fillId="0" borderId="0" xfId="0" applyFont="1"/>
    <xf numFmtId="0" fontId="14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3" borderId="0" xfId="51" applyFont="1" applyFill="1" applyAlignment="1">
      <alignment horizontal="center"/>
    </xf>
    <xf numFmtId="0" fontId="11" fillId="3" borderId="0" xfId="51" applyFont="1" applyFill="1" applyAlignment="1">
      <alignment horizontal="center"/>
    </xf>
    <xf numFmtId="0" fontId="18" fillId="3" borderId="0" xfId="51" applyFont="1" applyFill="1" applyAlignment="1">
      <alignment horizontal="center"/>
    </xf>
    <xf numFmtId="0" fontId="11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0" borderId="0" xfId="51" applyFont="1" applyAlignment="1">
      <alignment horizontal="center"/>
    </xf>
    <xf numFmtId="0" fontId="11" fillId="2" borderId="0" xfId="51" applyFont="1" applyFill="1"/>
    <xf numFmtId="0" fontId="11" fillId="2" borderId="0" xfId="51" applyFont="1" applyFill="1" applyAlignment="1">
      <alignment horizontal="center"/>
    </xf>
    <xf numFmtId="0" fontId="21" fillId="0" borderId="0" xfId="51" applyFont="1" applyFill="1" applyBorder="1"/>
    <xf numFmtId="0" fontId="22" fillId="8" borderId="0" xfId="51" applyFont="1" applyFill="1" applyBorder="1"/>
    <xf numFmtId="0" fontId="22" fillId="8" borderId="0" xfId="51" applyFont="1" applyFill="1" applyBorder="1" applyAlignment="1">
      <alignment horizontal="center"/>
    </xf>
    <xf numFmtId="0" fontId="22" fillId="8" borderId="0" xfId="0" applyFont="1" applyFill="1" applyBorder="1" applyAlignment="1">
      <alignment horizontal="center"/>
    </xf>
    <xf numFmtId="0" fontId="22" fillId="0" borderId="0" xfId="51" applyFont="1" applyFill="1" applyBorder="1"/>
    <xf numFmtId="0" fontId="22" fillId="0" borderId="0" xfId="5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8" borderId="0" xfId="52" applyFont="1" applyFill="1" applyBorder="1"/>
    <xf numFmtId="0" fontId="22" fillId="8" borderId="0" xfId="52" quotePrefix="1" applyFont="1" applyFill="1" applyBorder="1" applyAlignment="1">
      <alignment horizontal="center"/>
    </xf>
    <xf numFmtId="0" fontId="22" fillId="0" borderId="0" xfId="52" applyFont="1" applyFill="1" applyBorder="1"/>
    <xf numFmtId="0" fontId="22" fillId="0" borderId="0" xfId="52" quotePrefix="1" applyFont="1" applyFill="1" applyBorder="1" applyAlignment="1">
      <alignment horizontal="center"/>
    </xf>
    <xf numFmtId="0" fontId="22" fillId="0" borderId="0" xfId="51" quotePrefix="1" applyFont="1" applyFill="1" applyBorder="1" applyAlignment="1">
      <alignment horizontal="center"/>
    </xf>
    <xf numFmtId="0" fontId="22" fillId="8" borderId="0" xfId="53" applyFont="1" applyFill="1" applyBorder="1"/>
    <xf numFmtId="0" fontId="22" fillId="8" borderId="0" xfId="53" quotePrefix="1" applyFont="1" applyFill="1" applyBorder="1" applyAlignment="1">
      <alignment horizontal="center"/>
    </xf>
    <xf numFmtId="0" fontId="22" fillId="0" borderId="0" xfId="53" quotePrefix="1" applyFont="1" applyFill="1" applyBorder="1" applyAlignment="1">
      <alignment horizontal="center"/>
    </xf>
    <xf numFmtId="0" fontId="22" fillId="8" borderId="0" xfId="51" quotePrefix="1" applyFont="1" applyFill="1" applyBorder="1" applyAlignment="1">
      <alignment horizontal="center"/>
    </xf>
    <xf numFmtId="0" fontId="22" fillId="8" borderId="0" xfId="52" applyFont="1" applyFill="1" applyBorder="1" applyAlignment="1">
      <alignment horizontal="center"/>
    </xf>
    <xf numFmtId="0" fontId="22" fillId="0" borderId="0" xfId="52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NumberFormat="1" applyFont="1" applyFill="1" applyBorder="1" applyAlignment="1">
      <alignment horizontal="center"/>
    </xf>
    <xf numFmtId="0" fontId="22" fillId="8" borderId="0" xfId="53" applyFont="1" applyFill="1" applyBorder="1" applyAlignment="1">
      <alignment horizontal="center"/>
    </xf>
    <xf numFmtId="0" fontId="21" fillId="5" borderId="0" xfId="51" applyFont="1" applyFill="1" applyBorder="1"/>
    <xf numFmtId="0" fontId="21" fillId="5" borderId="0" xfId="51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21" fillId="10" borderId="0" xfId="51" applyFont="1" applyFill="1" applyBorder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2" quotePrefix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8" borderId="0" xfId="51" applyFont="1" applyFill="1"/>
    <xf numFmtId="0" fontId="22" fillId="8" borderId="0" xfId="51" applyFont="1" applyFill="1" applyAlignment="1">
      <alignment horizontal="center"/>
    </xf>
    <xf numFmtId="0" fontId="22" fillId="8" borderId="0" xfId="52" quotePrefix="1" applyFont="1" applyFill="1" applyAlignment="1">
      <alignment horizontal="center"/>
    </xf>
    <xf numFmtId="0" fontId="22" fillId="8" borderId="0" xfId="51" quotePrefix="1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0" xfId="52" applyFont="1" applyFill="1" applyAlignment="1">
      <alignment horizontal="left"/>
    </xf>
    <xf numFmtId="0" fontId="22" fillId="0" borderId="0" xfId="52" applyFont="1" applyFill="1" applyAlignment="1">
      <alignment horizontal="left"/>
    </xf>
    <xf numFmtId="0" fontId="22" fillId="0" borderId="0" xfId="52" applyFont="1" applyFill="1" applyBorder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51" applyFont="1" applyFill="1" applyBorder="1" applyAlignment="1">
      <alignment horizontal="left"/>
    </xf>
    <xf numFmtId="0" fontId="22" fillId="8" borderId="0" xfId="53" applyFont="1" applyFill="1" applyAlignment="1">
      <alignment horizontal="left"/>
    </xf>
    <xf numFmtId="0" fontId="22" fillId="8" borderId="0" xfId="51" applyFont="1" applyFill="1" applyAlignment="1">
      <alignment horizontal="left"/>
    </xf>
    <xf numFmtId="0" fontId="22" fillId="0" borderId="0" xfId="51" applyFont="1" applyFill="1" applyAlignment="1">
      <alignment horizontal="left"/>
    </xf>
    <xf numFmtId="0" fontId="22" fillId="8" borderId="0" xfId="0" applyFont="1" applyFill="1" applyAlignment="1">
      <alignment horizontal="left"/>
    </xf>
    <xf numFmtId="0" fontId="21" fillId="10" borderId="0" xfId="51" applyFont="1" applyFill="1"/>
    <xf numFmtId="0" fontId="21" fillId="10" borderId="0" xfId="51" applyFont="1" applyFill="1" applyAlignment="1">
      <alignment horizontal="center"/>
    </xf>
    <xf numFmtId="0" fontId="21" fillId="10" borderId="0" xfId="51" applyFont="1" applyFill="1" applyAlignment="1">
      <alignment horizontal="left"/>
    </xf>
    <xf numFmtId="0" fontId="14" fillId="10" borderId="0" xfId="51" applyFont="1" applyFill="1"/>
    <xf numFmtId="0" fontId="21" fillId="10" borderId="0" xfId="51" applyFont="1" applyFill="1" applyBorder="1"/>
    <xf numFmtId="0" fontId="22" fillId="0" borderId="0" xfId="52" applyFont="1" applyFill="1" applyBorder="1" applyAlignment="1">
      <alignment wrapText="1"/>
    </xf>
    <xf numFmtId="0" fontId="22" fillId="0" borderId="0" xfId="0" applyFont="1" applyBorder="1"/>
    <xf numFmtId="166" fontId="21" fillId="5" borderId="0" xfId="51" applyNumberFormat="1" applyFont="1" applyFill="1" applyAlignment="1">
      <alignment horizontal="center"/>
    </xf>
    <xf numFmtId="166" fontId="22" fillId="8" borderId="0" xfId="51" applyNumberFormat="1" applyFont="1" applyFill="1" applyBorder="1" applyAlignment="1">
      <alignment horizontal="center"/>
    </xf>
    <xf numFmtId="166" fontId="22" fillId="0" borderId="0" xfId="51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166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12" fillId="10" borderId="0" xfId="74" applyFont="1" applyFill="1"/>
    <xf numFmtId="0" fontId="12" fillId="0" borderId="0" xfId="74" applyFont="1" applyFill="1"/>
    <xf numFmtId="0" fontId="12" fillId="10" borderId="0" xfId="74" applyFont="1" applyFill="1" applyAlignment="1">
      <alignment wrapText="1"/>
    </xf>
    <xf numFmtId="0" fontId="3" fillId="10" borderId="0" xfId="74" applyFill="1"/>
    <xf numFmtId="0" fontId="1" fillId="10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0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2" fillId="5" borderId="0" xfId="74" applyFont="1" applyFill="1" applyAlignment="1">
      <alignment wrapText="1"/>
    </xf>
    <xf numFmtId="0" fontId="1" fillId="5" borderId="0" xfId="74" applyFont="1" applyFill="1" applyAlignment="1">
      <alignment horizontal="center" wrapText="1"/>
    </xf>
    <xf numFmtId="0" fontId="1" fillId="5" borderId="0" xfId="74" applyFont="1" applyFill="1" applyAlignment="1">
      <alignment horizontal="center"/>
    </xf>
    <xf numFmtId="0" fontId="16" fillId="11" borderId="0" xfId="825" applyFont="1" applyFill="1" applyBorder="1"/>
    <xf numFmtId="0" fontId="16" fillId="12" borderId="0" xfId="825" applyFont="1" applyFill="1" applyBorder="1"/>
    <xf numFmtId="0" fontId="16" fillId="12" borderId="0" xfId="825" applyFont="1" applyFill="1" applyBorder="1" applyAlignment="1">
      <alignment horizontal="center"/>
    </xf>
    <xf numFmtId="0" fontId="16" fillId="0" borderId="0" xfId="825" applyFont="1" applyFill="1" applyAlignment="1"/>
    <xf numFmtId="0" fontId="16" fillId="11" borderId="0" xfId="825" applyFont="1" applyFill="1" applyBorder="1" applyAlignment="1">
      <alignment horizontal="center"/>
    </xf>
    <xf numFmtId="0" fontId="17" fillId="12" borderId="0" xfId="825" applyFont="1" applyFill="1" applyBorder="1" applyAlignment="1">
      <alignment horizontal="center"/>
    </xf>
    <xf numFmtId="0" fontId="17" fillId="11" borderId="0" xfId="825" applyFont="1" applyFill="1" applyBorder="1" applyAlignment="1">
      <alignment horizontal="center"/>
    </xf>
    <xf numFmtId="165" fontId="16" fillId="12" borderId="0" xfId="825" applyNumberFormat="1" applyFont="1" applyFill="1" applyBorder="1" applyAlignment="1">
      <alignment horizontal="center"/>
    </xf>
    <xf numFmtId="165" fontId="16" fillId="11" borderId="0" xfId="825" applyNumberFormat="1" applyFont="1" applyFill="1" applyBorder="1" applyAlignment="1">
      <alignment horizontal="center"/>
    </xf>
    <xf numFmtId="2" fontId="16" fillId="11" borderId="0" xfId="825" applyNumberFormat="1" applyFont="1" applyFill="1" applyBorder="1" applyAlignment="1">
      <alignment horizontal="center"/>
    </xf>
    <xf numFmtId="0" fontId="11" fillId="5" borderId="0" xfId="51" applyFont="1" applyFill="1" applyAlignment="1">
      <alignment horizontal="center"/>
    </xf>
    <xf numFmtId="0" fontId="12" fillId="0" borderId="0" xfId="51" applyFont="1"/>
    <xf numFmtId="0" fontId="12" fillId="3" borderId="0" xfId="51" applyFont="1" applyFill="1" applyAlignment="1">
      <alignment horizontal="center"/>
    </xf>
    <xf numFmtId="0" fontId="12" fillId="0" borderId="0" xfId="51" applyFont="1" applyFill="1"/>
    <xf numFmtId="0" fontId="14" fillId="10" borderId="0" xfId="51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4" fillId="5" borderId="0" xfId="51" applyFont="1" applyFill="1" applyAlignment="1">
      <alignment horizontal="center"/>
    </xf>
    <xf numFmtId="0" fontId="12" fillId="5" borderId="0" xfId="51" applyFont="1" applyFill="1" applyAlignment="1">
      <alignment horizontal="center"/>
    </xf>
    <xf numFmtId="0" fontId="1" fillId="5" borderId="0" xfId="51" applyFont="1" applyFill="1" applyAlignment="1">
      <alignment horizontal="center"/>
    </xf>
    <xf numFmtId="0" fontId="11" fillId="4" borderId="0" xfId="51" applyFont="1" applyFill="1" applyAlignment="1">
      <alignment horizontal="center"/>
    </xf>
    <xf numFmtId="1" fontId="11" fillId="5" borderId="0" xfId="51" applyNumberFormat="1" applyFont="1" applyFill="1" applyAlignment="1">
      <alignment horizontal="center"/>
    </xf>
    <xf numFmtId="166" fontId="11" fillId="3" borderId="0" xfId="51" applyNumberFormat="1" applyFont="1" applyFill="1" applyAlignment="1">
      <alignment horizontal="center"/>
    </xf>
    <xf numFmtId="0" fontId="18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166" fontId="22" fillId="8" borderId="0" xfId="51" applyNumberFormat="1" applyFont="1" applyFill="1" applyBorder="1" applyAlignment="1">
      <alignment horizontal="center" vertical="center"/>
    </xf>
    <xf numFmtId="166" fontId="11" fillId="0" borderId="0" xfId="74" applyNumberFormat="1" applyFont="1" applyFill="1" applyAlignment="1">
      <alignment horizontal="center"/>
    </xf>
    <xf numFmtId="0" fontId="3" fillId="5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6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2" fillId="10" borderId="0" xfId="74" applyFont="1" applyFill="1" applyAlignment="1">
      <alignment horizontal="center"/>
    </xf>
    <xf numFmtId="0" fontId="3" fillId="10" borderId="0" xfId="74" applyFill="1" applyAlignment="1">
      <alignment horizontal="center"/>
    </xf>
    <xf numFmtId="166" fontId="11" fillId="0" borderId="0" xfId="74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4" fillId="5" borderId="0" xfId="51" applyFont="1" applyFill="1" applyAlignment="1">
      <alignment horizontal="left"/>
    </xf>
    <xf numFmtId="0" fontId="24" fillId="0" borderId="0" xfId="0" applyFont="1" applyFill="1"/>
    <xf numFmtId="1" fontId="1" fillId="5" borderId="0" xfId="51" applyNumberFormat="1" applyFont="1" applyFill="1" applyAlignment="1">
      <alignment horizontal="center"/>
    </xf>
    <xf numFmtId="166" fontId="1" fillId="3" borderId="0" xfId="51" applyNumberFormat="1" applyFont="1" applyFill="1" applyAlignment="1">
      <alignment horizontal="center"/>
    </xf>
    <xf numFmtId="166" fontId="1" fillId="2" borderId="0" xfId="51" applyNumberFormat="1" applyFont="1" applyFill="1" applyAlignment="1">
      <alignment horizontal="center"/>
    </xf>
    <xf numFmtId="0" fontId="1" fillId="0" borderId="0" xfId="74" applyFont="1" applyFill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1" fillId="0" borderId="0" xfId="52" applyFont="1" applyFill="1"/>
    <xf numFmtId="0" fontId="11" fillId="0" borderId="0" xfId="52" quotePrefix="1" applyFont="1" applyFill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1" fillId="0" borderId="0" xfId="51" quotePrefix="1" applyFont="1" applyFill="1" applyAlignment="1">
      <alignment horizontal="center"/>
    </xf>
    <xf numFmtId="0" fontId="11" fillId="0" borderId="0" xfId="0" quotePrefix="1" applyFont="1" applyFill="1" applyAlignment="1">
      <alignment horizontal="center"/>
    </xf>
    <xf numFmtId="1" fontId="11" fillId="3" borderId="0" xfId="51" applyNumberFormat="1" applyFont="1" applyFill="1" applyAlignment="1">
      <alignment horizontal="center"/>
    </xf>
    <xf numFmtId="0" fontId="11" fillId="0" borderId="0" xfId="52" applyFont="1"/>
    <xf numFmtId="0" fontId="11" fillId="0" borderId="0" xfId="52" applyFont="1" applyFill="1" applyAlignment="1">
      <alignment wrapText="1"/>
    </xf>
    <xf numFmtId="0" fontId="11" fillId="3" borderId="1" xfId="0" applyNumberFormat="1" applyFont="1" applyFill="1" applyBorder="1" applyAlignment="1">
      <alignment horizontal="center"/>
    </xf>
    <xf numFmtId="0" fontId="11" fillId="0" borderId="0" xfId="53" quotePrefix="1" applyFont="1" applyFill="1" applyAlignment="1">
      <alignment horizontal="center"/>
    </xf>
    <xf numFmtId="0" fontId="11" fillId="3" borderId="0" xfId="0" applyNumberFormat="1" applyFont="1" applyFill="1" applyBorder="1" applyAlignment="1">
      <alignment horizontal="center"/>
    </xf>
    <xf numFmtId="0" fontId="11" fillId="2" borderId="0" xfId="52" applyFont="1" applyFill="1"/>
    <xf numFmtId="0" fontId="11" fillId="2" borderId="0" xfId="53" quotePrefix="1" applyFont="1" applyFill="1" applyAlignment="1">
      <alignment horizontal="center"/>
    </xf>
    <xf numFmtId="0" fontId="18" fillId="2" borderId="0" xfId="51" applyFont="1" applyFill="1"/>
    <xf numFmtId="0" fontId="18" fillId="2" borderId="0" xfId="51" quotePrefix="1" applyFont="1" applyFill="1" applyAlignment="1">
      <alignment horizontal="center"/>
    </xf>
    <xf numFmtId="0" fontId="11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1" fillId="0" borderId="0" xfId="52" applyFont="1" applyFill="1" applyBorder="1"/>
    <xf numFmtId="0" fontId="11" fillId="0" borderId="0" xfId="52" quotePrefix="1" applyFont="1" applyFill="1" applyBorder="1" applyAlignment="1">
      <alignment horizontal="center"/>
    </xf>
    <xf numFmtId="0" fontId="11" fillId="0" borderId="0" xfId="51" quotePrefix="1" applyFont="1" applyFill="1" applyBorder="1" applyAlignment="1">
      <alignment horizontal="center"/>
    </xf>
    <xf numFmtId="0" fontId="11" fillId="0" borderId="0" xfId="53" applyFont="1" applyFill="1" applyBorder="1"/>
    <xf numFmtId="0" fontId="11" fillId="0" borderId="0" xfId="53" quotePrefix="1" applyFont="1" applyFill="1" applyBorder="1" applyAlignment="1">
      <alignment horizontal="center"/>
    </xf>
    <xf numFmtId="0" fontId="11" fillId="2" borderId="0" xfId="52" applyFont="1" applyFill="1" applyBorder="1"/>
    <xf numFmtId="0" fontId="11" fillId="2" borderId="0" xfId="53" quotePrefix="1" applyFont="1" applyFill="1" applyBorder="1" applyAlignment="1">
      <alignment horizontal="center"/>
    </xf>
    <xf numFmtId="0" fontId="11" fillId="2" borderId="0" xfId="52" quotePrefix="1" applyFont="1" applyFill="1" applyBorder="1" applyAlignment="1">
      <alignment horizontal="center"/>
    </xf>
    <xf numFmtId="0" fontId="11" fillId="0" borderId="0" xfId="51" applyFont="1" applyFill="1" applyBorder="1" applyAlignment="1">
      <alignment horizontal="center"/>
    </xf>
    <xf numFmtId="0" fontId="11" fillId="2" borderId="0" xfId="51" applyFont="1" applyFill="1" applyBorder="1"/>
    <xf numFmtId="0" fontId="11" fillId="2" borderId="0" xfId="51" quotePrefix="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/>
    <xf numFmtId="0" fontId="25" fillId="0" borderId="0" xfId="51" quotePrefix="1" applyFont="1" applyFill="1" applyAlignment="1">
      <alignment horizontal="center"/>
    </xf>
    <xf numFmtId="0" fontId="25" fillId="0" borderId="0" xfId="51" applyFont="1" applyBorder="1"/>
    <xf numFmtId="1" fontId="12" fillId="5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19" fillId="0" borderId="0" xfId="52" applyFont="1" applyFill="1"/>
    <xf numFmtId="0" fontId="19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9" fillId="0" borderId="0" xfId="51" applyFont="1" applyFill="1"/>
    <xf numFmtId="0" fontId="19" fillId="0" borderId="0" xfId="51" applyFont="1" applyFill="1" applyAlignment="1">
      <alignment horizontal="center"/>
    </xf>
    <xf numFmtId="0" fontId="19" fillId="0" borderId="0" xfId="51" applyFont="1" applyAlignment="1">
      <alignment horizontal="center"/>
    </xf>
    <xf numFmtId="0" fontId="19" fillId="0" borderId="0" xfId="51" applyFont="1"/>
    <xf numFmtId="0" fontId="8" fillId="3" borderId="0" xfId="0" applyFont="1" applyFill="1" applyAlignment="1">
      <alignment horizontal="center"/>
    </xf>
    <xf numFmtId="0" fontId="19" fillId="0" borderId="0" xfId="51" quotePrefix="1" applyFont="1" applyFill="1" applyAlignment="1">
      <alignment horizontal="center"/>
    </xf>
    <xf numFmtId="0" fontId="19" fillId="0" borderId="0" xfId="52" applyFont="1" applyFill="1" applyAlignment="1">
      <alignment horizontal="center"/>
    </xf>
    <xf numFmtId="0" fontId="19" fillId="0" borderId="0" xfId="0" applyFont="1"/>
    <xf numFmtId="0" fontId="1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quotePrefix="1" applyNumberFormat="1" applyFont="1" applyAlignment="1">
      <alignment horizontal="center"/>
    </xf>
    <xf numFmtId="0" fontId="19" fillId="0" borderId="0" xfId="52" quotePrefix="1" applyNumberFormat="1" applyFont="1" applyFill="1" applyAlignment="1">
      <alignment horizontal="center"/>
    </xf>
    <xf numFmtId="0" fontId="19" fillId="0" borderId="0" xfId="53" applyFont="1" applyFill="1"/>
    <xf numFmtId="0" fontId="19" fillId="0" borderId="0" xfId="53" quotePrefix="1" applyFont="1" applyFill="1" applyAlignment="1">
      <alignment horizontal="center"/>
    </xf>
    <xf numFmtId="0" fontId="19" fillId="3" borderId="0" xfId="51" applyFont="1" applyFill="1" applyAlignment="1">
      <alignment horizontal="center"/>
    </xf>
    <xf numFmtId="0" fontId="19" fillId="3" borderId="0" xfId="52" applyFont="1" applyFill="1" applyAlignment="1">
      <alignment horizontal="center"/>
    </xf>
    <xf numFmtId="0" fontId="19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19" fillId="2" borderId="0" xfId="51" applyFont="1" applyFill="1"/>
    <xf numFmtId="0" fontId="5" fillId="2" borderId="0" xfId="0" applyFont="1" applyFill="1"/>
    <xf numFmtId="0" fontId="19" fillId="2" borderId="0" xfId="52" applyFont="1" applyFill="1"/>
    <xf numFmtId="0" fontId="19" fillId="2" borderId="0" xfId="52" quotePrefix="1" applyFont="1" applyFill="1" applyAlignment="1">
      <alignment horizontal="center"/>
    </xf>
    <xf numFmtId="0" fontId="19" fillId="2" borderId="0" xfId="51" quotePrefix="1" applyFont="1" applyFill="1" applyAlignment="1">
      <alignment horizontal="center"/>
    </xf>
    <xf numFmtId="0" fontId="19" fillId="2" borderId="0" xfId="51" applyFont="1" applyFill="1" applyAlignment="1">
      <alignment horizontal="center"/>
    </xf>
    <xf numFmtId="0" fontId="19" fillId="2" borderId="0" xfId="52" applyFont="1" applyFill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19" fillId="3" borderId="0" xfId="0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19" fillId="3" borderId="0" xfId="53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19" fillId="5" borderId="0" xfId="51" applyFont="1" applyFill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3" fillId="5" borderId="0" xfId="0" applyNumberFormat="1" applyFont="1" applyFill="1" applyAlignment="1">
      <alignment horizontal="center"/>
    </xf>
    <xf numFmtId="1" fontId="8" fillId="7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0" borderId="0" xfId="51" applyFont="1" applyFill="1"/>
    <xf numFmtId="0" fontId="0" fillId="0" borderId="0" xfId="0" applyAlignment="1">
      <alignment vertical="center" wrapText="1"/>
    </xf>
    <xf numFmtId="44" fontId="0" fillId="0" borderId="0" xfId="1084" applyFont="1"/>
    <xf numFmtId="0" fontId="0" fillId="0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2" fontId="0" fillId="0" borderId="0" xfId="0" applyNumberFormat="1"/>
    <xf numFmtId="44" fontId="0" fillId="0" borderId="0" xfId="1084" applyFont="1" applyFill="1"/>
    <xf numFmtId="0" fontId="0" fillId="5" borderId="0" xfId="0" applyFill="1"/>
    <xf numFmtId="44" fontId="0" fillId="5" borderId="0" xfId="1084" applyFont="1" applyFill="1"/>
    <xf numFmtId="44" fontId="0" fillId="0" borderId="0" xfId="0" applyNumberFormat="1"/>
    <xf numFmtId="0" fontId="16" fillId="0" borderId="0" xfId="825" applyFont="1" applyFill="1" applyAlignment="1">
      <alignment horizontal="center"/>
    </xf>
    <xf numFmtId="44" fontId="0" fillId="0" borderId="0" xfId="0" applyNumberFormat="1" applyFill="1"/>
    <xf numFmtId="164" fontId="0" fillId="0" borderId="0" xfId="1084" applyNumberFormat="1" applyFont="1"/>
    <xf numFmtId="0" fontId="31" fillId="13" borderId="0" xfId="0" applyFont="1" applyFill="1" applyBorder="1" applyAlignment="1">
      <alignment horizontal="center"/>
    </xf>
    <xf numFmtId="0" fontId="30" fillId="0" borderId="0" xfId="0" applyFont="1"/>
    <xf numFmtId="0" fontId="31" fillId="13" borderId="0" xfId="0" applyFont="1" applyFill="1" applyBorder="1" applyAlignment="1">
      <alignment horizontal="right"/>
    </xf>
    <xf numFmtId="0" fontId="22" fillId="8" borderId="0" xfId="0" applyFont="1" applyFill="1" applyBorder="1" applyAlignment="1">
      <alignment horizontal="right"/>
    </xf>
    <xf numFmtId="167" fontId="24" fillId="5" borderId="0" xfId="1084" applyNumberFormat="1" applyFont="1" applyFill="1" applyAlignment="1">
      <alignment horizontal="center"/>
    </xf>
    <xf numFmtId="167" fontId="0" fillId="0" borderId="0" xfId="1084" applyNumberFormat="1" applyFont="1"/>
    <xf numFmtId="167" fontId="0" fillId="0" borderId="0" xfId="1084" applyNumberFormat="1" applyFont="1" applyAlignment="1">
      <alignment vertical="center" wrapText="1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2" fillId="8" borderId="0" xfId="53" quotePrefix="1" applyFont="1" applyFill="1" applyBorder="1"/>
    <xf numFmtId="165" fontId="24" fillId="5" borderId="0" xfId="0" applyNumberFormat="1" applyFont="1" applyFill="1" applyAlignment="1">
      <alignment horizontal="right"/>
    </xf>
    <xf numFmtId="0" fontId="24" fillId="13" borderId="0" xfId="0" applyFont="1" applyFill="1" applyBorder="1" applyAlignment="1">
      <alignment horizontal="center"/>
    </xf>
    <xf numFmtId="0" fontId="22" fillId="16" borderId="0" xfId="51" applyFont="1" applyFill="1" applyBorder="1" applyAlignment="1">
      <alignment horizontal="center"/>
    </xf>
    <xf numFmtId="0" fontId="22" fillId="16" borderId="0" xfId="51" applyFont="1" applyFill="1" applyBorder="1"/>
    <xf numFmtId="0" fontId="32" fillId="0" borderId="0" xfId="1086" applyFont="1" applyAlignment="1"/>
    <xf numFmtId="0" fontId="33" fillId="0" borderId="0" xfId="1086" applyFont="1"/>
    <xf numFmtId="0" fontId="33" fillId="17" borderId="0" xfId="1086" applyFont="1" applyFill="1" applyBorder="1" applyAlignment="1">
      <alignment horizontal="center"/>
    </xf>
    <xf numFmtId="0" fontId="33" fillId="0" borderId="0" xfId="1086" applyFont="1" applyAlignment="1">
      <alignment horizontal="center"/>
    </xf>
    <xf numFmtId="0" fontId="34" fillId="18" borderId="0" xfId="1086" applyFont="1" applyFill="1" applyBorder="1" applyAlignment="1">
      <alignment horizontal="center"/>
    </xf>
    <xf numFmtId="0" fontId="34" fillId="0" borderId="0" xfId="1086" applyFont="1" applyAlignment="1">
      <alignment horizontal="center"/>
    </xf>
    <xf numFmtId="0" fontId="33" fillId="18" borderId="0" xfId="1086" applyFont="1" applyFill="1" applyBorder="1" applyAlignment="1">
      <alignment horizontal="center"/>
    </xf>
    <xf numFmtId="0" fontId="33" fillId="19" borderId="0" xfId="1086" applyFont="1" applyFill="1" applyBorder="1" applyAlignment="1">
      <alignment horizontal="center"/>
    </xf>
    <xf numFmtId="0" fontId="33" fillId="19" borderId="0" xfId="1086" applyFont="1" applyFill="1" applyBorder="1"/>
    <xf numFmtId="0" fontId="33" fillId="0" borderId="0" xfId="1086" quotePrefix="1" applyFont="1" applyAlignment="1">
      <alignment horizontal="center"/>
    </xf>
    <xf numFmtId="1" fontId="33" fillId="18" borderId="0" xfId="1086" applyNumberFormat="1" applyFont="1" applyFill="1" applyBorder="1" applyAlignment="1">
      <alignment horizontal="center"/>
    </xf>
    <xf numFmtId="0" fontId="35" fillId="17" borderId="0" xfId="1086" applyFont="1" applyFill="1" applyBorder="1" applyAlignment="1">
      <alignment horizontal="center"/>
    </xf>
    <xf numFmtId="1" fontId="33" fillId="19" borderId="0" xfId="1086" applyNumberFormat="1" applyFont="1" applyFill="1" applyBorder="1" applyAlignment="1">
      <alignment horizontal="center"/>
    </xf>
    <xf numFmtId="0" fontId="35" fillId="19" borderId="0" xfId="1086" applyFont="1" applyFill="1" applyBorder="1" applyAlignment="1">
      <alignment horizontal="center"/>
    </xf>
    <xf numFmtId="0" fontId="33" fillId="17" borderId="3" xfId="1086" applyFont="1" applyFill="1" applyBorder="1" applyAlignment="1">
      <alignment horizontal="center"/>
    </xf>
    <xf numFmtId="0" fontId="33" fillId="20" borderId="0" xfId="1086" applyFont="1" applyFill="1" applyBorder="1" applyAlignment="1">
      <alignment horizontal="center"/>
    </xf>
    <xf numFmtId="0" fontId="33" fillId="20" borderId="0" xfId="1086" applyFont="1" applyFill="1" applyBorder="1"/>
    <xf numFmtId="1" fontId="34" fillId="18" borderId="0" xfId="1086" applyNumberFormat="1" applyFont="1" applyFill="1" applyBorder="1" applyAlignment="1">
      <alignment horizontal="center"/>
    </xf>
    <xf numFmtId="0" fontId="36" fillId="0" borderId="0" xfId="1086" quotePrefix="1" applyFont="1" applyAlignment="1">
      <alignment horizontal="center"/>
    </xf>
    <xf numFmtId="0" fontId="36" fillId="0" borderId="0" xfId="1086" applyFont="1"/>
    <xf numFmtId="0" fontId="33" fillId="0" borderId="0" xfId="1086" applyFont="1" applyAlignment="1">
      <alignment horizontal="right"/>
    </xf>
    <xf numFmtId="0" fontId="34" fillId="0" borderId="0" xfId="1086" applyFont="1"/>
    <xf numFmtId="166" fontId="33" fillId="0" borderId="0" xfId="1086" applyNumberFormat="1" applyFont="1"/>
    <xf numFmtId="0" fontId="33" fillId="20" borderId="0" xfId="1086" applyFont="1" applyFill="1" applyBorder="1" applyAlignment="1">
      <alignment wrapText="1"/>
    </xf>
    <xf numFmtId="166" fontId="33" fillId="17" borderId="0" xfId="1086" applyNumberFormat="1" applyFont="1" applyFill="1" applyBorder="1" applyAlignment="1">
      <alignment horizontal="center"/>
    </xf>
    <xf numFmtId="0" fontId="33" fillId="0" borderId="0" xfId="1086" applyFont="1" applyAlignment="1">
      <alignment wrapText="1"/>
    </xf>
    <xf numFmtId="1" fontId="33" fillId="17" borderId="0" xfId="1086" applyNumberFormat="1" applyFont="1" applyFill="1" applyBorder="1" applyAlignment="1">
      <alignment horizontal="center"/>
    </xf>
    <xf numFmtId="0" fontId="37" fillId="21" borderId="0" xfId="1086" applyFont="1" applyFill="1" applyBorder="1" applyAlignment="1">
      <alignment horizontal="center"/>
    </xf>
    <xf numFmtId="0" fontId="37" fillId="17" borderId="3" xfId="1086" applyFont="1" applyFill="1" applyBorder="1" applyAlignment="1">
      <alignment horizontal="center"/>
    </xf>
    <xf numFmtId="0" fontId="33" fillId="17" borderId="2" xfId="1086" applyFont="1" applyFill="1" applyBorder="1" applyAlignment="1">
      <alignment horizontal="center"/>
    </xf>
    <xf numFmtId="0" fontId="34" fillId="17" borderId="0" xfId="1086" applyFont="1" applyFill="1" applyBorder="1" applyAlignment="1">
      <alignment horizontal="center"/>
    </xf>
    <xf numFmtId="0" fontId="38" fillId="18" borderId="0" xfId="1086" applyFont="1" applyFill="1" applyBorder="1" applyAlignment="1">
      <alignment horizontal="center"/>
    </xf>
    <xf numFmtId="0" fontId="38" fillId="0" borderId="0" xfId="1086" applyFont="1"/>
    <xf numFmtId="0" fontId="32" fillId="0" borderId="0" xfId="1086" applyFont="1" applyAlignment="1"/>
    <xf numFmtId="0" fontId="39" fillId="0" borderId="0" xfId="1086" applyFont="1"/>
    <xf numFmtId="0" fontId="34" fillId="22" borderId="0" xfId="1086" applyFont="1" applyFill="1" applyBorder="1" applyAlignment="1">
      <alignment horizontal="center"/>
    </xf>
    <xf numFmtId="0" fontId="34" fillId="22" borderId="0" xfId="1086" applyFont="1" applyFill="1" applyBorder="1"/>
    <xf numFmtId="0" fontId="33" fillId="23" borderId="0" xfId="1086" applyFont="1" applyFill="1" applyBorder="1" applyAlignment="1">
      <alignment horizontal="center"/>
    </xf>
    <xf numFmtId="167" fontId="0" fillId="0" borderId="0" xfId="1084" applyNumberFormat="1" applyFont="1" applyFill="1"/>
    <xf numFmtId="0" fontId="32" fillId="0" borderId="0" xfId="1086" applyFont="1" applyAlignment="1"/>
    <xf numFmtId="0" fontId="34" fillId="0" borderId="0" xfId="1086" applyFont="1" applyAlignment="1">
      <alignment horizontal="center"/>
    </xf>
    <xf numFmtId="0" fontId="32" fillId="0" borderId="0" xfId="1086" applyFont="1" applyAlignment="1"/>
    <xf numFmtId="0" fontId="33" fillId="5" borderId="0" xfId="1086" applyFont="1" applyFill="1"/>
    <xf numFmtId="0" fontId="33" fillId="0" borderId="0" xfId="1086" applyFont="1" applyFill="1"/>
    <xf numFmtId="0" fontId="0" fillId="2" borderId="0" xfId="51" applyFont="1" applyFill="1"/>
    <xf numFmtId="0" fontId="40" fillId="18" borderId="0" xfId="1086" applyFont="1" applyFill="1" applyBorder="1" applyAlignment="1">
      <alignment horizontal="center"/>
    </xf>
    <xf numFmtId="1" fontId="33" fillId="20" borderId="0" xfId="1086" applyNumberFormat="1" applyFont="1" applyFill="1" applyBorder="1" applyAlignment="1">
      <alignment horizontal="center"/>
    </xf>
    <xf numFmtId="0" fontId="5" fillId="0" borderId="0" xfId="51" applyFont="1" applyFill="1" applyAlignment="1">
      <alignment horizontal="center"/>
    </xf>
    <xf numFmtId="0" fontId="12" fillId="0" borderId="0" xfId="51" applyFont="1" applyFill="1" applyAlignment="1">
      <alignment horizontal="center"/>
    </xf>
    <xf numFmtId="0" fontId="41" fillId="0" borderId="0" xfId="51" applyFont="1" applyFill="1" applyBorder="1"/>
    <xf numFmtId="0" fontId="41" fillId="0" borderId="0" xfId="51" applyFont="1" applyFill="1" applyBorder="1" applyAlignment="1">
      <alignment horizontal="center"/>
    </xf>
    <xf numFmtId="0" fontId="41" fillId="0" borderId="0" xfId="51" quotePrefix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0" borderId="0" xfId="52" quotePrefix="1" applyFont="1" applyFill="1" applyBorder="1" applyAlignment="1">
      <alignment horizontal="center"/>
    </xf>
    <xf numFmtId="0" fontId="41" fillId="0" borderId="0" xfId="52" applyFont="1" applyFill="1" applyBorder="1"/>
    <xf numFmtId="0" fontId="31" fillId="13" borderId="0" xfId="0" applyFont="1" applyFill="1" applyBorder="1"/>
    <xf numFmtId="0" fontId="31" fillId="13" borderId="0" xfId="0" quotePrefix="1" applyFont="1" applyFill="1" applyBorder="1" applyAlignment="1">
      <alignment horizontal="center"/>
    </xf>
    <xf numFmtId="0" fontId="19" fillId="0" borderId="0" xfId="0" applyFont="1" applyAlignment="1"/>
    <xf numFmtId="0" fontId="31" fillId="14" borderId="0" xfId="0" applyFont="1" applyFill="1" applyBorder="1"/>
    <xf numFmtId="0" fontId="31" fillId="0" borderId="0" xfId="0" applyFont="1"/>
    <xf numFmtId="0" fontId="41" fillId="0" borderId="0" xfId="52" applyFont="1" applyFill="1" applyBorder="1" applyAlignment="1">
      <alignment horizontal="center"/>
    </xf>
    <xf numFmtId="0" fontId="41" fillId="0" borderId="0" xfId="51" applyFont="1" applyFill="1"/>
    <xf numFmtId="0" fontId="41" fillId="0" borderId="0" xfId="51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1" fillId="0" borderId="0" xfId="51" quotePrefix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41" fillId="0" borderId="0" xfId="52" applyFont="1" applyFill="1" applyAlignment="1">
      <alignment horizontal="left"/>
    </xf>
    <xf numFmtId="0" fontId="41" fillId="0" borderId="0" xfId="52" applyFont="1" applyFill="1" applyBorder="1" applyAlignment="1">
      <alignment horizontal="left"/>
    </xf>
    <xf numFmtId="0" fontId="41" fillId="0" borderId="0" xfId="51" applyFont="1" applyFill="1" applyBorder="1" applyAlignment="1">
      <alignment horizontal="left"/>
    </xf>
    <xf numFmtId="0" fontId="42" fillId="5" borderId="0" xfId="51" applyFont="1" applyFill="1" applyBorder="1"/>
    <xf numFmtId="0" fontId="42" fillId="5" borderId="0" xfId="51" applyFont="1" applyFill="1" applyBorder="1" applyAlignment="1">
      <alignment horizontal="center"/>
    </xf>
    <xf numFmtId="0" fontId="24" fillId="13" borderId="0" xfId="0" applyFont="1" applyFill="1" applyBorder="1"/>
    <xf numFmtId="0" fontId="31" fillId="15" borderId="0" xfId="0" applyFont="1" applyFill="1" applyBorder="1"/>
    <xf numFmtId="0" fontId="11" fillId="5" borderId="0" xfId="0" applyFont="1" applyFill="1"/>
    <xf numFmtId="0" fontId="43" fillId="13" borderId="0" xfId="1085" applyFont="1" applyFill="1" applyBorder="1"/>
    <xf numFmtId="0" fontId="41" fillId="0" borderId="0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42" fillId="0" borderId="0" xfId="51" applyFont="1" applyFill="1" applyBorder="1"/>
    <xf numFmtId="0" fontId="44" fillId="12" borderId="0" xfId="825" applyFont="1" applyFill="1" applyBorder="1" applyAlignment="1">
      <alignment horizontal="center"/>
    </xf>
    <xf numFmtId="165" fontId="45" fillId="5" borderId="0" xfId="0" applyNumberFormat="1" applyFont="1" applyFill="1" applyAlignment="1">
      <alignment horizontal="center"/>
    </xf>
    <xf numFmtId="2" fontId="44" fillId="12" borderId="0" xfId="825" applyNumberFormat="1" applyFont="1" applyFill="1" applyBorder="1" applyAlignment="1">
      <alignment horizontal="center"/>
    </xf>
    <xf numFmtId="0" fontId="16" fillId="0" borderId="0" xfId="825" applyFont="1" applyFill="1" applyBorder="1" applyAlignment="1">
      <alignment horizontal="center"/>
    </xf>
    <xf numFmtId="0" fontId="16" fillId="0" borderId="0" xfId="825" applyFont="1" applyFill="1" applyBorder="1"/>
    <xf numFmtId="0" fontId="32" fillId="0" borderId="0" xfId="1086" applyFont="1" applyFill="1" applyAlignment="1"/>
    <xf numFmtId="0" fontId="12" fillId="0" borderId="0" xfId="51" applyFont="1" applyAlignment="1">
      <alignment horizontal="center"/>
    </xf>
    <xf numFmtId="0" fontId="12" fillId="0" borderId="0" xfId="51" applyFont="1" applyFill="1" applyAlignment="1">
      <alignment horizontal="center"/>
    </xf>
    <xf numFmtId="0" fontId="34" fillId="0" borderId="0" xfId="1086" applyFont="1" applyAlignment="1">
      <alignment horizontal="center"/>
    </xf>
  </cellXfs>
  <cellStyles count="1087">
    <cellStyle name="Currency" xfId="1084" builtinId="4"/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085" builtinId="8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  <cellStyle name="Normal 7" xfId="10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242570</xdr:colOff>
      <xdr:row>88</xdr:row>
      <xdr:rowOff>190499</xdr:rowOff>
    </xdr:from>
    <xdr:to>
      <xdr:col>2</xdr:col>
      <xdr:colOff>760730</xdr:colOff>
      <xdr:row>96</xdr:row>
      <xdr:rowOff>200024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42570" y="13573124"/>
          <a:ext cx="3404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417946</xdr:colOff>
      <xdr:row>5</xdr:row>
      <xdr:rowOff>198004</xdr:rowOff>
    </xdr:from>
    <xdr:to>
      <xdr:col>25</xdr:col>
      <xdr:colOff>397164</xdr:colOff>
      <xdr:row>27</xdr:row>
      <xdr:rowOff>159904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3104764" y="1237095"/>
          <a:ext cx="2888673" cy="453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7931658" cy="609013"/>
    <xdr:sp macro="" textlink="">
      <xdr:nvSpPr>
        <xdr:cNvPr id="2" name="TextBox 1"/>
        <xdr:cNvSpPr txBox="1"/>
      </xdr:nvSpPr>
      <xdr:spPr>
        <a:xfrm>
          <a:off x="7077075" y="962025"/>
          <a:ext cx="79316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 and are used by default by the programme.</a:t>
          </a:r>
        </a:p>
        <a:p>
          <a:r>
            <a:rPr lang="en-NZ" sz="1100"/>
            <a:t>If</a:t>
          </a:r>
          <a:r>
            <a:rPr lang="en-NZ" sz="1100" baseline="0"/>
            <a:t> the study is done for a particular population group, these prices need to be updated if they are different (e.g. different ethnic groups)</a:t>
          </a:r>
        </a:p>
        <a:p>
          <a:r>
            <a:rPr lang="en-NZ" sz="1100" baseline="0"/>
            <a:t>The number of prices that was taken into account in the average varies from food to food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ngelfood.co.nz/dairy-free-cream-cheese-alternativ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Z192"/>
  <sheetViews>
    <sheetView topLeftCell="A83" workbookViewId="0">
      <selection activeCell="A192" sqref="A9:XFD192"/>
    </sheetView>
  </sheetViews>
  <sheetFormatPr defaultColWidth="10.85546875" defaultRowHeight="15.75"/>
  <cols>
    <col min="1" max="1" width="60.7109375" style="37" customWidth="1"/>
    <col min="2" max="2" width="19.85546875" style="38" customWidth="1"/>
    <col min="3" max="3" width="35.42578125" style="37" customWidth="1"/>
    <col min="4" max="4" width="35.42578125" style="38" customWidth="1"/>
    <col min="5" max="5" width="16.140625" style="38" customWidth="1"/>
    <col min="6" max="6" width="20" style="38" customWidth="1"/>
    <col min="7" max="7" width="28.5703125" style="38" customWidth="1"/>
    <col min="8" max="8" width="31" style="38" customWidth="1"/>
    <col min="9" max="16384" width="10.85546875" style="37"/>
  </cols>
  <sheetData>
    <row r="1" spans="1:8" s="33" customFormat="1">
      <c r="A1" s="54" t="s">
        <v>0</v>
      </c>
      <c r="B1" s="55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7" t="s">
        <v>6</v>
      </c>
      <c r="H1" s="58" t="s">
        <v>373</v>
      </c>
    </row>
    <row r="2" spans="1:8" s="34" customFormat="1">
      <c r="A2" s="34" t="s">
        <v>7</v>
      </c>
      <c r="B2" s="35">
        <v>1</v>
      </c>
      <c r="C2" s="40" t="s">
        <v>8</v>
      </c>
      <c r="D2" s="41" t="s">
        <v>9</v>
      </c>
      <c r="E2" s="36">
        <v>1</v>
      </c>
      <c r="F2" s="36" t="s">
        <v>10</v>
      </c>
      <c r="G2" s="35" t="s">
        <v>380</v>
      </c>
      <c r="H2" s="36" t="s">
        <v>11</v>
      </c>
    </row>
    <row r="3" spans="1:8">
      <c r="A3" s="37" t="s">
        <v>7</v>
      </c>
      <c r="B3" s="38">
        <v>1</v>
      </c>
      <c r="C3" s="42" t="s">
        <v>12</v>
      </c>
      <c r="D3" s="43" t="s">
        <v>13</v>
      </c>
      <c r="E3" s="39">
        <v>1</v>
      </c>
      <c r="F3" s="39" t="s">
        <v>10</v>
      </c>
      <c r="G3" s="38" t="s">
        <v>380</v>
      </c>
      <c r="H3" s="39" t="s">
        <v>11</v>
      </c>
    </row>
    <row r="4" spans="1:8">
      <c r="A4" s="37" t="s">
        <v>7</v>
      </c>
      <c r="B4" s="38">
        <v>1</v>
      </c>
      <c r="C4" s="42" t="s">
        <v>14</v>
      </c>
      <c r="D4" s="43" t="s">
        <v>15</v>
      </c>
      <c r="E4" s="39">
        <v>3</v>
      </c>
      <c r="F4" s="39" t="s">
        <v>10</v>
      </c>
      <c r="G4" s="38" t="s">
        <v>380</v>
      </c>
      <c r="H4" s="39" t="s">
        <v>11</v>
      </c>
    </row>
    <row r="5" spans="1:8">
      <c r="A5" s="37" t="s">
        <v>7</v>
      </c>
      <c r="B5" s="38">
        <v>1</v>
      </c>
      <c r="C5" s="42" t="s">
        <v>16</v>
      </c>
      <c r="D5" s="43" t="s">
        <v>17</v>
      </c>
      <c r="E5" s="39">
        <v>2</v>
      </c>
      <c r="F5" s="39" t="s">
        <v>10</v>
      </c>
      <c r="G5" s="38" t="s">
        <v>381</v>
      </c>
      <c r="H5" s="39" t="s">
        <v>11</v>
      </c>
    </row>
    <row r="6" spans="1:8">
      <c r="A6" s="37" t="s">
        <v>7</v>
      </c>
      <c r="B6" s="38">
        <v>1</v>
      </c>
      <c r="C6" s="42" t="s">
        <v>18</v>
      </c>
      <c r="D6" s="43" t="s">
        <v>19</v>
      </c>
      <c r="E6" s="39">
        <v>2</v>
      </c>
      <c r="F6" s="39" t="s">
        <v>10</v>
      </c>
      <c r="G6" s="38" t="s">
        <v>381</v>
      </c>
      <c r="H6" s="39" t="s">
        <v>11</v>
      </c>
    </row>
    <row r="7" spans="1:8">
      <c r="A7" s="37" t="s">
        <v>7</v>
      </c>
      <c r="B7" s="38">
        <v>1</v>
      </c>
      <c r="C7" s="42" t="s">
        <v>20</v>
      </c>
      <c r="D7" s="43" t="s">
        <v>21</v>
      </c>
      <c r="E7" s="39">
        <v>3</v>
      </c>
      <c r="F7" s="39" t="s">
        <v>10</v>
      </c>
      <c r="G7" s="38" t="s">
        <v>11</v>
      </c>
      <c r="H7" s="39" t="s">
        <v>22</v>
      </c>
    </row>
    <row r="8" spans="1:8">
      <c r="A8" s="37" t="s">
        <v>7</v>
      </c>
      <c r="B8" s="38">
        <v>1</v>
      </c>
      <c r="C8" s="42" t="s">
        <v>23</v>
      </c>
      <c r="D8" s="43" t="s">
        <v>24</v>
      </c>
      <c r="E8" s="39">
        <v>1</v>
      </c>
      <c r="F8" s="39" t="s">
        <v>10</v>
      </c>
      <c r="G8" s="38" t="s">
        <v>380</v>
      </c>
      <c r="H8" s="39" t="s">
        <v>11</v>
      </c>
    </row>
    <row r="9" spans="1:8">
      <c r="A9" s="37" t="s">
        <v>7</v>
      </c>
      <c r="B9" s="38">
        <v>1</v>
      </c>
      <c r="C9" s="42" t="s">
        <v>27</v>
      </c>
      <c r="D9" s="43" t="s">
        <v>26</v>
      </c>
      <c r="E9" s="39">
        <v>2</v>
      </c>
      <c r="F9" s="39" t="s">
        <v>10</v>
      </c>
      <c r="G9" s="38" t="s">
        <v>380</v>
      </c>
      <c r="H9" s="39" t="s">
        <v>11</v>
      </c>
    </row>
    <row r="10" spans="1:8">
      <c r="A10" s="37" t="s">
        <v>7</v>
      </c>
      <c r="B10" s="38">
        <v>1</v>
      </c>
      <c r="C10" s="42" t="s">
        <v>426</v>
      </c>
      <c r="D10" s="43" t="s">
        <v>28</v>
      </c>
      <c r="E10" s="39">
        <v>3</v>
      </c>
      <c r="F10" s="39" t="s">
        <v>10</v>
      </c>
      <c r="G10" s="38" t="s">
        <v>11</v>
      </c>
      <c r="H10" s="39" t="s">
        <v>22</v>
      </c>
    </row>
    <row r="11" spans="1:8">
      <c r="A11" s="37" t="s">
        <v>7</v>
      </c>
      <c r="B11" s="38">
        <v>1</v>
      </c>
      <c r="C11" s="42" t="s">
        <v>25</v>
      </c>
      <c r="D11" s="43" t="s">
        <v>30</v>
      </c>
      <c r="E11" s="39">
        <v>2</v>
      </c>
      <c r="F11" s="39" t="s">
        <v>10</v>
      </c>
      <c r="G11" s="38" t="s">
        <v>11</v>
      </c>
      <c r="H11" s="39" t="s">
        <v>11</v>
      </c>
    </row>
    <row r="12" spans="1:8">
      <c r="A12" s="37" t="s">
        <v>7</v>
      </c>
      <c r="B12" s="38">
        <v>1</v>
      </c>
      <c r="C12" s="42" t="s">
        <v>350</v>
      </c>
      <c r="D12" s="43" t="s">
        <v>375</v>
      </c>
      <c r="E12" s="39">
        <v>2</v>
      </c>
      <c r="F12" s="39" t="s">
        <v>10</v>
      </c>
      <c r="G12" s="38" t="s">
        <v>11</v>
      </c>
      <c r="H12" s="39" t="s">
        <v>11</v>
      </c>
    </row>
    <row r="13" spans="1:8">
      <c r="A13" s="37" t="s">
        <v>7</v>
      </c>
      <c r="B13" s="38">
        <v>1</v>
      </c>
      <c r="C13" s="42" t="s">
        <v>427</v>
      </c>
      <c r="D13" s="43" t="s">
        <v>376</v>
      </c>
      <c r="E13" s="39">
        <v>2</v>
      </c>
      <c r="F13" s="39" t="s">
        <v>10</v>
      </c>
      <c r="G13" s="38" t="s">
        <v>11</v>
      </c>
      <c r="H13" s="39" t="s">
        <v>11</v>
      </c>
    </row>
    <row r="14" spans="1:8">
      <c r="A14" s="37" t="s">
        <v>7</v>
      </c>
      <c r="B14" s="38">
        <v>1</v>
      </c>
      <c r="C14" s="42" t="s">
        <v>428</v>
      </c>
      <c r="D14" s="43" t="s">
        <v>377</v>
      </c>
      <c r="E14" s="39">
        <v>2</v>
      </c>
      <c r="F14" s="39" t="s">
        <v>10</v>
      </c>
      <c r="G14" s="38" t="s">
        <v>379</v>
      </c>
      <c r="H14" s="39" t="s">
        <v>11</v>
      </c>
    </row>
    <row r="15" spans="1:8">
      <c r="A15" s="37" t="s">
        <v>7</v>
      </c>
      <c r="B15" s="38">
        <v>1</v>
      </c>
      <c r="C15" s="42" t="s">
        <v>429</v>
      </c>
      <c r="D15" s="43" t="s">
        <v>378</v>
      </c>
      <c r="E15" s="39">
        <v>2</v>
      </c>
      <c r="F15" s="39" t="s">
        <v>10</v>
      </c>
      <c r="G15" s="38" t="s">
        <v>379</v>
      </c>
      <c r="H15" s="39" t="s">
        <v>11</v>
      </c>
    </row>
    <row r="16" spans="1:8" s="34" customFormat="1">
      <c r="A16" s="34" t="s">
        <v>31</v>
      </c>
      <c r="B16" s="35">
        <v>2</v>
      </c>
      <c r="C16" s="40" t="s">
        <v>32</v>
      </c>
      <c r="D16" s="41" t="s">
        <v>33</v>
      </c>
      <c r="E16" s="36">
        <v>3</v>
      </c>
      <c r="F16" s="36" t="s">
        <v>10</v>
      </c>
      <c r="G16" s="35" t="s">
        <v>380</v>
      </c>
      <c r="H16" s="36" t="s">
        <v>11</v>
      </c>
    </row>
    <row r="17" spans="1:8">
      <c r="A17" s="37" t="s">
        <v>31</v>
      </c>
      <c r="B17" s="38">
        <v>2</v>
      </c>
      <c r="C17" s="37" t="s">
        <v>34</v>
      </c>
      <c r="D17" s="44" t="s">
        <v>35</v>
      </c>
      <c r="E17" s="39">
        <v>1</v>
      </c>
      <c r="F17" s="39" t="s">
        <v>10</v>
      </c>
      <c r="G17" s="38" t="s">
        <v>380</v>
      </c>
      <c r="H17" s="39" t="s">
        <v>11</v>
      </c>
    </row>
    <row r="18" spans="1:8">
      <c r="A18" s="37" t="s">
        <v>31</v>
      </c>
      <c r="B18" s="38">
        <v>2</v>
      </c>
      <c r="C18" s="37" t="s">
        <v>36</v>
      </c>
      <c r="D18" s="43" t="s">
        <v>37</v>
      </c>
      <c r="E18" s="39">
        <v>2</v>
      </c>
      <c r="F18" s="39" t="s">
        <v>10</v>
      </c>
      <c r="G18" s="38" t="s">
        <v>380</v>
      </c>
      <c r="H18" s="39" t="s">
        <v>11</v>
      </c>
    </row>
    <row r="19" spans="1:8">
      <c r="A19" s="37" t="s">
        <v>31</v>
      </c>
      <c r="B19" s="38">
        <v>2</v>
      </c>
      <c r="C19" s="37" t="s">
        <v>38</v>
      </c>
      <c r="D19" s="44" t="s">
        <v>39</v>
      </c>
      <c r="E19" s="39">
        <v>2</v>
      </c>
      <c r="F19" s="39" t="s">
        <v>10</v>
      </c>
      <c r="G19" s="38" t="s">
        <v>380</v>
      </c>
      <c r="H19" s="39" t="s">
        <v>11</v>
      </c>
    </row>
    <row r="20" spans="1:8">
      <c r="A20" s="37" t="s">
        <v>31</v>
      </c>
      <c r="B20" s="38">
        <v>2</v>
      </c>
      <c r="C20" s="37" t="s">
        <v>40</v>
      </c>
      <c r="D20" s="43" t="s">
        <v>41</v>
      </c>
      <c r="E20" s="39">
        <v>1</v>
      </c>
      <c r="F20" s="39" t="s">
        <v>10</v>
      </c>
      <c r="G20" s="38" t="s">
        <v>380</v>
      </c>
      <c r="H20" s="39" t="s">
        <v>11</v>
      </c>
    </row>
    <row r="21" spans="1:8">
      <c r="A21" s="37" t="s">
        <v>31</v>
      </c>
      <c r="B21" s="38">
        <v>2</v>
      </c>
      <c r="C21" s="37" t="s">
        <v>42</v>
      </c>
      <c r="D21" s="44" t="s">
        <v>43</v>
      </c>
      <c r="E21" s="39">
        <v>2</v>
      </c>
      <c r="F21" s="39" t="s">
        <v>10</v>
      </c>
      <c r="G21" s="38" t="s">
        <v>380</v>
      </c>
      <c r="H21" s="39" t="s">
        <v>11</v>
      </c>
    </row>
    <row r="22" spans="1:8">
      <c r="A22" s="37" t="s">
        <v>31</v>
      </c>
      <c r="B22" s="38">
        <v>2</v>
      </c>
      <c r="C22" s="37" t="s">
        <v>44</v>
      </c>
      <c r="D22" s="43" t="s">
        <v>45</v>
      </c>
      <c r="E22" s="39">
        <v>3</v>
      </c>
      <c r="F22" s="39" t="s">
        <v>10</v>
      </c>
      <c r="G22" s="38" t="s">
        <v>380</v>
      </c>
      <c r="H22" s="39" t="s">
        <v>11</v>
      </c>
    </row>
    <row r="23" spans="1:8">
      <c r="A23" s="37" t="s">
        <v>31</v>
      </c>
      <c r="B23" s="38">
        <v>2</v>
      </c>
      <c r="C23" s="37" t="s">
        <v>47</v>
      </c>
      <c r="D23" s="44" t="s">
        <v>48</v>
      </c>
      <c r="E23" s="39">
        <v>3</v>
      </c>
      <c r="F23" s="39" t="s">
        <v>10</v>
      </c>
      <c r="G23" s="38" t="s">
        <v>11</v>
      </c>
      <c r="H23" s="39" t="s">
        <v>11</v>
      </c>
    </row>
    <row r="24" spans="1:8">
      <c r="A24" s="37" t="s">
        <v>31</v>
      </c>
      <c r="B24" s="38">
        <v>2</v>
      </c>
      <c r="C24" s="37" t="s">
        <v>49</v>
      </c>
      <c r="D24" s="43" t="s">
        <v>50</v>
      </c>
      <c r="E24" s="39">
        <v>2</v>
      </c>
      <c r="F24" s="39" t="s">
        <v>10</v>
      </c>
      <c r="G24" s="38" t="s">
        <v>380</v>
      </c>
      <c r="H24" s="39" t="s">
        <v>11</v>
      </c>
    </row>
    <row r="25" spans="1:8">
      <c r="A25" s="37" t="s">
        <v>31</v>
      </c>
      <c r="B25" s="38">
        <v>2</v>
      </c>
      <c r="C25" s="37" t="s">
        <v>51</v>
      </c>
      <c r="D25" s="43" t="s">
        <v>52</v>
      </c>
      <c r="E25" s="39">
        <v>1</v>
      </c>
      <c r="F25" s="39" t="s">
        <v>10</v>
      </c>
      <c r="G25" s="38" t="s">
        <v>380</v>
      </c>
      <c r="H25" s="39" t="s">
        <v>11</v>
      </c>
    </row>
    <row r="26" spans="1:8">
      <c r="A26" s="37" t="s">
        <v>31</v>
      </c>
      <c r="B26" s="38">
        <v>2</v>
      </c>
      <c r="C26" s="37" t="s">
        <v>53</v>
      </c>
      <c r="D26" s="44" t="s">
        <v>54</v>
      </c>
      <c r="E26" s="39">
        <v>2</v>
      </c>
      <c r="F26" s="39" t="s">
        <v>10</v>
      </c>
      <c r="G26" s="38" t="s">
        <v>380</v>
      </c>
      <c r="H26" s="39" t="s">
        <v>11</v>
      </c>
    </row>
    <row r="27" spans="1:8">
      <c r="A27" s="37" t="s">
        <v>31</v>
      </c>
      <c r="B27" s="38">
        <v>2</v>
      </c>
      <c r="C27" s="37" t="s">
        <v>55</v>
      </c>
      <c r="D27" s="43" t="s">
        <v>56</v>
      </c>
      <c r="E27" s="39">
        <v>1</v>
      </c>
      <c r="F27" s="39" t="s">
        <v>10</v>
      </c>
      <c r="G27" s="38" t="s">
        <v>11</v>
      </c>
      <c r="H27" s="39" t="s">
        <v>11</v>
      </c>
    </row>
    <row r="28" spans="1:8">
      <c r="A28" s="37" t="s">
        <v>31</v>
      </c>
      <c r="B28" s="38">
        <v>2</v>
      </c>
      <c r="C28" s="37" t="s">
        <v>57</v>
      </c>
      <c r="D28" s="44" t="s">
        <v>58</v>
      </c>
      <c r="E28" s="39">
        <v>1</v>
      </c>
      <c r="F28" s="39" t="s">
        <v>10</v>
      </c>
      <c r="G28" s="38" t="s">
        <v>380</v>
      </c>
      <c r="H28" s="39" t="s">
        <v>11</v>
      </c>
    </row>
    <row r="29" spans="1:8">
      <c r="A29" s="37" t="s">
        <v>31</v>
      </c>
      <c r="B29" s="38">
        <v>2</v>
      </c>
      <c r="C29" s="37" t="s">
        <v>372</v>
      </c>
      <c r="D29" s="44" t="s">
        <v>60</v>
      </c>
      <c r="E29" s="39">
        <v>3</v>
      </c>
      <c r="F29" s="39" t="s">
        <v>10</v>
      </c>
      <c r="G29" s="38" t="s">
        <v>380</v>
      </c>
      <c r="H29" s="39" t="s">
        <v>11</v>
      </c>
    </row>
    <row r="30" spans="1:8">
      <c r="A30" s="37" t="s">
        <v>31</v>
      </c>
      <c r="B30" s="38">
        <v>2</v>
      </c>
      <c r="C30" s="37" t="s">
        <v>61</v>
      </c>
      <c r="D30" s="43" t="s">
        <v>62</v>
      </c>
      <c r="E30" s="39">
        <v>2</v>
      </c>
      <c r="F30" s="39" t="s">
        <v>10</v>
      </c>
      <c r="G30" s="38" t="s">
        <v>380</v>
      </c>
      <c r="H30" s="39" t="s">
        <v>11</v>
      </c>
    </row>
    <row r="31" spans="1:8">
      <c r="A31" s="37" t="s">
        <v>31</v>
      </c>
      <c r="B31" s="38">
        <v>2</v>
      </c>
      <c r="C31" s="37" t="s">
        <v>63</v>
      </c>
      <c r="D31" s="44" t="s">
        <v>64</v>
      </c>
      <c r="E31" s="39">
        <v>2</v>
      </c>
      <c r="F31" s="39" t="s">
        <v>10</v>
      </c>
      <c r="G31" s="38" t="s">
        <v>380</v>
      </c>
      <c r="H31" s="39" t="s">
        <v>11</v>
      </c>
    </row>
    <row r="32" spans="1:8">
      <c r="A32" s="37" t="s">
        <v>31</v>
      </c>
      <c r="B32" s="38">
        <v>2</v>
      </c>
      <c r="C32" s="37" t="s">
        <v>371</v>
      </c>
      <c r="D32" s="43" t="s">
        <v>66</v>
      </c>
      <c r="E32" s="39">
        <v>3</v>
      </c>
      <c r="F32" s="39" t="s">
        <v>10</v>
      </c>
      <c r="G32" s="38" t="s">
        <v>380</v>
      </c>
      <c r="H32" s="39" t="s">
        <v>11</v>
      </c>
    </row>
    <row r="33" spans="1:26" s="320" customFormat="1">
      <c r="A33" s="320" t="s">
        <v>31</v>
      </c>
      <c r="B33" s="321">
        <v>2</v>
      </c>
      <c r="C33" s="320" t="s">
        <v>434</v>
      </c>
      <c r="D33" s="322" t="s">
        <v>385</v>
      </c>
      <c r="E33" s="323">
        <v>2</v>
      </c>
      <c r="F33" s="323" t="s">
        <v>10</v>
      </c>
      <c r="G33" s="321" t="s">
        <v>379</v>
      </c>
      <c r="H33" s="323" t="s">
        <v>11</v>
      </c>
    </row>
    <row r="34" spans="1:26">
      <c r="A34" s="37" t="s">
        <v>31</v>
      </c>
      <c r="B34" s="38">
        <v>2</v>
      </c>
      <c r="C34" s="37" t="s">
        <v>476</v>
      </c>
      <c r="D34" s="43" t="s">
        <v>386</v>
      </c>
      <c r="E34" s="39">
        <v>3</v>
      </c>
      <c r="F34" s="39" t="s">
        <v>10</v>
      </c>
      <c r="G34" s="38" t="s">
        <v>11</v>
      </c>
      <c r="H34" s="39" t="s">
        <v>11</v>
      </c>
    </row>
    <row r="35" spans="1:26">
      <c r="A35" s="37" t="s">
        <v>31</v>
      </c>
      <c r="B35" s="38">
        <v>2</v>
      </c>
      <c r="C35" s="37" t="s">
        <v>67</v>
      </c>
      <c r="D35" s="44" t="s">
        <v>68</v>
      </c>
      <c r="E35" s="39">
        <v>2</v>
      </c>
      <c r="F35" s="39" t="s">
        <v>10</v>
      </c>
      <c r="G35" s="38" t="s">
        <v>380</v>
      </c>
      <c r="H35" s="39" t="s">
        <v>11</v>
      </c>
    </row>
    <row r="36" spans="1:26">
      <c r="A36" s="37" t="s">
        <v>31</v>
      </c>
      <c r="B36" s="38">
        <v>2</v>
      </c>
      <c r="C36" s="37" t="s">
        <v>69</v>
      </c>
      <c r="D36" s="44" t="s">
        <v>70</v>
      </c>
      <c r="E36" s="39">
        <v>1</v>
      </c>
      <c r="F36" s="39" t="s">
        <v>10</v>
      </c>
      <c r="G36" s="38" t="s">
        <v>380</v>
      </c>
      <c r="H36" s="39" t="s">
        <v>11</v>
      </c>
    </row>
    <row r="37" spans="1:26">
      <c r="A37" s="37" t="s">
        <v>31</v>
      </c>
      <c r="B37" s="38">
        <v>2</v>
      </c>
      <c r="C37" s="37" t="s">
        <v>73</v>
      </c>
      <c r="D37" s="44" t="s">
        <v>74</v>
      </c>
      <c r="E37" s="39">
        <v>2</v>
      </c>
      <c r="F37" s="39" t="s">
        <v>10</v>
      </c>
      <c r="G37" s="38" t="s">
        <v>380</v>
      </c>
      <c r="H37" s="39" t="s">
        <v>11</v>
      </c>
    </row>
    <row r="38" spans="1:26" s="320" customFormat="1">
      <c r="A38" s="320" t="s">
        <v>31</v>
      </c>
      <c r="B38" s="321">
        <v>2</v>
      </c>
      <c r="C38" s="320" t="s">
        <v>435</v>
      </c>
      <c r="D38" s="324" t="s">
        <v>382</v>
      </c>
      <c r="E38" s="323">
        <v>2</v>
      </c>
      <c r="F38" s="323" t="s">
        <v>10</v>
      </c>
      <c r="G38" s="321" t="s">
        <v>379</v>
      </c>
      <c r="H38" s="323" t="s">
        <v>11</v>
      </c>
    </row>
    <row r="39" spans="1:26" s="320" customFormat="1">
      <c r="A39" s="320" t="s">
        <v>31</v>
      </c>
      <c r="B39" s="321">
        <v>2</v>
      </c>
      <c r="C39" s="320" t="s">
        <v>432</v>
      </c>
      <c r="D39" s="322" t="s">
        <v>383</v>
      </c>
      <c r="E39" s="323">
        <v>1</v>
      </c>
      <c r="F39" s="323" t="s">
        <v>10</v>
      </c>
      <c r="G39" s="321" t="s">
        <v>379</v>
      </c>
      <c r="H39" s="323" t="s">
        <v>11</v>
      </c>
    </row>
    <row r="40" spans="1:26" s="320" customFormat="1">
      <c r="A40" s="320" t="s">
        <v>31</v>
      </c>
      <c r="B40" s="321">
        <v>2</v>
      </c>
      <c r="C40" s="320" t="s">
        <v>433</v>
      </c>
      <c r="D40" s="324" t="s">
        <v>384</v>
      </c>
      <c r="E40" s="323">
        <v>2</v>
      </c>
      <c r="F40" s="323" t="s">
        <v>10</v>
      </c>
      <c r="G40" s="321" t="s">
        <v>379</v>
      </c>
      <c r="H40" s="323" t="s">
        <v>11</v>
      </c>
    </row>
    <row r="41" spans="1:26" s="320" customFormat="1">
      <c r="A41" s="320" t="s">
        <v>31</v>
      </c>
      <c r="B41" s="321">
        <v>2</v>
      </c>
      <c r="C41" s="325" t="s">
        <v>430</v>
      </c>
      <c r="D41" s="324" t="s">
        <v>431</v>
      </c>
      <c r="E41" s="323">
        <v>2</v>
      </c>
      <c r="F41" s="323" t="s">
        <v>10</v>
      </c>
      <c r="G41" s="321" t="s">
        <v>379</v>
      </c>
      <c r="H41" s="323" t="s">
        <v>11</v>
      </c>
    </row>
    <row r="42" spans="1:26">
      <c r="A42" s="37" t="s">
        <v>31</v>
      </c>
      <c r="B42" s="38">
        <v>2</v>
      </c>
      <c r="C42" s="42" t="s">
        <v>209</v>
      </c>
      <c r="D42" s="43" t="s">
        <v>210</v>
      </c>
      <c r="E42" s="50">
        <v>2</v>
      </c>
      <c r="F42" s="39" t="s">
        <v>10</v>
      </c>
      <c r="G42" s="38" t="s">
        <v>11</v>
      </c>
      <c r="H42" s="39" t="s">
        <v>11</v>
      </c>
    </row>
    <row r="43" spans="1:26" s="328" customFormat="1" ht="15.75" customHeight="1">
      <c r="A43" s="326" t="s">
        <v>31</v>
      </c>
      <c r="B43" s="253">
        <v>2</v>
      </c>
      <c r="C43" s="326" t="s">
        <v>729</v>
      </c>
      <c r="D43" s="327" t="s">
        <v>730</v>
      </c>
      <c r="E43" s="253">
        <v>1</v>
      </c>
      <c r="F43" s="253" t="s">
        <v>10</v>
      </c>
      <c r="G43" s="253" t="s">
        <v>11</v>
      </c>
      <c r="H43" s="253" t="s">
        <v>11</v>
      </c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</row>
    <row r="44" spans="1:26" s="328" customFormat="1" ht="15.75" customHeight="1">
      <c r="A44" s="326" t="s">
        <v>31</v>
      </c>
      <c r="B44" s="253">
        <v>2</v>
      </c>
      <c r="C44" s="326" t="s">
        <v>731</v>
      </c>
      <c r="D44" s="327" t="s">
        <v>732</v>
      </c>
      <c r="E44" s="253">
        <v>1</v>
      </c>
      <c r="F44" s="253" t="s">
        <v>10</v>
      </c>
      <c r="G44" s="253" t="s">
        <v>11</v>
      </c>
      <c r="H44" s="253" t="s">
        <v>11</v>
      </c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</row>
    <row r="45" spans="1:26" s="328" customFormat="1" ht="15.75" customHeight="1">
      <c r="A45" s="326" t="s">
        <v>31</v>
      </c>
      <c r="B45" s="253">
        <v>2</v>
      </c>
      <c r="C45" s="326" t="s">
        <v>733</v>
      </c>
      <c r="D45" s="327" t="s">
        <v>734</v>
      </c>
      <c r="E45" s="253">
        <v>1</v>
      </c>
      <c r="F45" s="253" t="s">
        <v>10</v>
      </c>
      <c r="G45" s="253" t="s">
        <v>11</v>
      </c>
      <c r="H45" s="253" t="s">
        <v>11</v>
      </c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</row>
    <row r="46" spans="1:26" s="328" customFormat="1" ht="15.75" customHeight="1">
      <c r="A46" s="326" t="s">
        <v>31</v>
      </c>
      <c r="B46" s="253">
        <v>2</v>
      </c>
      <c r="C46" s="326" t="s">
        <v>740</v>
      </c>
      <c r="D46" s="327" t="s">
        <v>741</v>
      </c>
      <c r="E46" s="253">
        <v>1</v>
      </c>
      <c r="F46" s="253" t="s">
        <v>10</v>
      </c>
      <c r="G46" s="253" t="s">
        <v>11</v>
      </c>
      <c r="H46" s="253" t="s">
        <v>11</v>
      </c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</row>
    <row r="47" spans="1:26" s="34" customFormat="1">
      <c r="A47" s="34" t="s">
        <v>75</v>
      </c>
      <c r="B47" s="35">
        <v>3</v>
      </c>
      <c r="C47" s="40" t="s">
        <v>76</v>
      </c>
      <c r="D47" s="41" t="s">
        <v>77</v>
      </c>
      <c r="E47" s="36">
        <v>1</v>
      </c>
      <c r="F47" s="36" t="s">
        <v>10</v>
      </c>
      <c r="G47" s="35" t="s">
        <v>380</v>
      </c>
      <c r="H47" s="36" t="s">
        <v>11</v>
      </c>
    </row>
    <row r="48" spans="1:26">
      <c r="A48" s="37" t="s">
        <v>75</v>
      </c>
      <c r="B48" s="38">
        <v>3</v>
      </c>
      <c r="C48" s="42" t="s">
        <v>78</v>
      </c>
      <c r="D48" s="43" t="s">
        <v>79</v>
      </c>
      <c r="E48" s="39">
        <v>1</v>
      </c>
      <c r="F48" s="39" t="s">
        <v>10</v>
      </c>
      <c r="G48" s="38" t="s">
        <v>380</v>
      </c>
      <c r="H48" s="39" t="s">
        <v>11</v>
      </c>
    </row>
    <row r="49" spans="1:8">
      <c r="A49" s="37" t="s">
        <v>75</v>
      </c>
      <c r="B49" s="38">
        <v>3</v>
      </c>
      <c r="C49" s="42" t="s">
        <v>315</v>
      </c>
      <c r="D49" s="43" t="s">
        <v>81</v>
      </c>
      <c r="E49" s="39">
        <v>2</v>
      </c>
      <c r="F49" s="39" t="s">
        <v>10</v>
      </c>
      <c r="G49" s="38" t="s">
        <v>380</v>
      </c>
      <c r="H49" s="39" t="s">
        <v>11</v>
      </c>
    </row>
    <row r="50" spans="1:8">
      <c r="A50" s="37" t="s">
        <v>75</v>
      </c>
      <c r="B50" s="38">
        <v>3</v>
      </c>
      <c r="C50" s="42" t="s">
        <v>82</v>
      </c>
      <c r="D50" s="43" t="s">
        <v>83</v>
      </c>
      <c r="E50" s="39">
        <v>2</v>
      </c>
      <c r="F50" s="39" t="s">
        <v>10</v>
      </c>
      <c r="G50" s="38" t="s">
        <v>11</v>
      </c>
      <c r="H50" s="39" t="s">
        <v>11</v>
      </c>
    </row>
    <row r="51" spans="1:8">
      <c r="A51" s="37" t="s">
        <v>75</v>
      </c>
      <c r="B51" s="38">
        <v>3</v>
      </c>
      <c r="C51" s="42" t="s">
        <v>84</v>
      </c>
      <c r="D51" s="43" t="s">
        <v>85</v>
      </c>
      <c r="E51" s="39">
        <v>2</v>
      </c>
      <c r="F51" s="39" t="s">
        <v>10</v>
      </c>
      <c r="G51" s="38" t="s">
        <v>380</v>
      </c>
      <c r="H51" s="39" t="s">
        <v>22</v>
      </c>
    </row>
    <row r="52" spans="1:8">
      <c r="A52" s="37" t="s">
        <v>75</v>
      </c>
      <c r="B52" s="38">
        <v>3</v>
      </c>
      <c r="C52" s="42" t="s">
        <v>86</v>
      </c>
      <c r="D52" s="43" t="s">
        <v>87</v>
      </c>
      <c r="E52" s="39">
        <v>1</v>
      </c>
      <c r="F52" s="39" t="s">
        <v>10</v>
      </c>
      <c r="G52" s="38" t="s">
        <v>380</v>
      </c>
      <c r="H52" s="39" t="s">
        <v>11</v>
      </c>
    </row>
    <row r="53" spans="1:8">
      <c r="A53" s="37" t="s">
        <v>75</v>
      </c>
      <c r="B53" s="38">
        <v>3</v>
      </c>
      <c r="C53" s="42" t="s">
        <v>370</v>
      </c>
      <c r="D53" s="43" t="s">
        <v>88</v>
      </c>
      <c r="E53" s="39">
        <v>2</v>
      </c>
      <c r="F53" s="39" t="s">
        <v>10</v>
      </c>
      <c r="G53" s="38" t="s">
        <v>11</v>
      </c>
      <c r="H53" s="39" t="s">
        <v>11</v>
      </c>
    </row>
    <row r="54" spans="1:8">
      <c r="A54" s="37" t="s">
        <v>75</v>
      </c>
      <c r="B54" s="38">
        <v>3</v>
      </c>
      <c r="C54" s="42" t="s">
        <v>89</v>
      </c>
      <c r="D54" s="43" t="s">
        <v>90</v>
      </c>
      <c r="E54" s="39">
        <v>1</v>
      </c>
      <c r="F54" s="39" t="s">
        <v>10</v>
      </c>
      <c r="G54" s="38" t="s">
        <v>380</v>
      </c>
      <c r="H54" s="39" t="s">
        <v>11</v>
      </c>
    </row>
    <row r="55" spans="1:8">
      <c r="A55" s="37" t="s">
        <v>75</v>
      </c>
      <c r="B55" s="38">
        <v>3</v>
      </c>
      <c r="C55" s="42" t="s">
        <v>91</v>
      </c>
      <c r="D55" s="43" t="s">
        <v>92</v>
      </c>
      <c r="E55" s="39">
        <v>1</v>
      </c>
      <c r="F55" s="39" t="s">
        <v>10</v>
      </c>
      <c r="G55" s="38" t="s">
        <v>380</v>
      </c>
      <c r="H55" s="39" t="s">
        <v>11</v>
      </c>
    </row>
    <row r="56" spans="1:8">
      <c r="A56" s="37" t="s">
        <v>75</v>
      </c>
      <c r="B56" s="38">
        <v>3</v>
      </c>
      <c r="C56" s="42" t="s">
        <v>95</v>
      </c>
      <c r="D56" s="43" t="s">
        <v>96</v>
      </c>
      <c r="E56" s="39">
        <v>1</v>
      </c>
      <c r="F56" s="39" t="s">
        <v>10</v>
      </c>
      <c r="G56" s="38" t="s">
        <v>380</v>
      </c>
      <c r="H56" s="39" t="s">
        <v>11</v>
      </c>
    </row>
    <row r="57" spans="1:8">
      <c r="A57" s="37" t="s">
        <v>75</v>
      </c>
      <c r="B57" s="38">
        <v>3</v>
      </c>
      <c r="C57" s="42" t="s">
        <v>97</v>
      </c>
      <c r="D57" s="43" t="s">
        <v>98</v>
      </c>
      <c r="E57" s="39">
        <v>2</v>
      </c>
      <c r="F57" s="39" t="s">
        <v>10</v>
      </c>
      <c r="G57" s="38" t="s">
        <v>380</v>
      </c>
      <c r="H57" s="39" t="s">
        <v>11</v>
      </c>
    </row>
    <row r="58" spans="1:8">
      <c r="A58" s="37" t="s">
        <v>75</v>
      </c>
      <c r="B58" s="38">
        <v>3</v>
      </c>
      <c r="C58" s="42" t="s">
        <v>99</v>
      </c>
      <c r="D58" s="43" t="s">
        <v>100</v>
      </c>
      <c r="E58" s="39">
        <v>1</v>
      </c>
      <c r="F58" s="39" t="s">
        <v>10</v>
      </c>
      <c r="G58" s="38" t="s">
        <v>380</v>
      </c>
      <c r="H58" s="39" t="s">
        <v>11</v>
      </c>
    </row>
    <row r="59" spans="1:8">
      <c r="A59" s="37" t="s">
        <v>75</v>
      </c>
      <c r="B59" s="38">
        <v>3</v>
      </c>
      <c r="C59" s="42" t="s">
        <v>101</v>
      </c>
      <c r="D59" s="43" t="s">
        <v>102</v>
      </c>
      <c r="E59" s="39">
        <v>2</v>
      </c>
      <c r="F59" s="39" t="s">
        <v>10</v>
      </c>
      <c r="G59" s="38" t="s">
        <v>380</v>
      </c>
      <c r="H59" s="39" t="s">
        <v>11</v>
      </c>
    </row>
    <row r="60" spans="1:8">
      <c r="A60" s="37" t="s">
        <v>75</v>
      </c>
      <c r="B60" s="38">
        <v>3</v>
      </c>
      <c r="C60" s="42" t="s">
        <v>103</v>
      </c>
      <c r="D60" s="43" t="s">
        <v>104</v>
      </c>
      <c r="E60" s="39">
        <v>2</v>
      </c>
      <c r="F60" s="39" t="s">
        <v>10</v>
      </c>
      <c r="G60" s="38" t="s">
        <v>380</v>
      </c>
      <c r="H60" s="39" t="s">
        <v>11</v>
      </c>
    </row>
    <row r="61" spans="1:8" s="320" customFormat="1">
      <c r="A61" s="320" t="s">
        <v>75</v>
      </c>
      <c r="B61" s="321">
        <v>3</v>
      </c>
      <c r="C61" s="325" t="s">
        <v>437</v>
      </c>
      <c r="D61" s="324" t="s">
        <v>388</v>
      </c>
      <c r="E61" s="323">
        <v>2</v>
      </c>
      <c r="F61" s="323" t="s">
        <v>10</v>
      </c>
      <c r="G61" s="321" t="s">
        <v>379</v>
      </c>
      <c r="H61" s="323" t="s">
        <v>11</v>
      </c>
    </row>
    <row r="62" spans="1:8" s="320" customFormat="1">
      <c r="A62" s="320" t="s">
        <v>75</v>
      </c>
      <c r="B62" s="321">
        <v>3</v>
      </c>
      <c r="C62" s="325" t="s">
        <v>438</v>
      </c>
      <c r="D62" s="324" t="s">
        <v>389</v>
      </c>
      <c r="E62" s="323">
        <v>2</v>
      </c>
      <c r="F62" s="323" t="s">
        <v>10</v>
      </c>
      <c r="G62" s="321" t="s">
        <v>379</v>
      </c>
      <c r="H62" s="323" t="s">
        <v>11</v>
      </c>
    </row>
    <row r="63" spans="1:8" s="320" customFormat="1">
      <c r="A63" s="320" t="s">
        <v>75</v>
      </c>
      <c r="B63" s="321">
        <v>3</v>
      </c>
      <c r="C63" s="325" t="s">
        <v>258</v>
      </c>
      <c r="D63" s="324" t="s">
        <v>390</v>
      </c>
      <c r="E63" s="323">
        <v>2</v>
      </c>
      <c r="F63" s="323" t="s">
        <v>10</v>
      </c>
      <c r="G63" s="321" t="s">
        <v>379</v>
      </c>
      <c r="H63" s="323" t="s">
        <v>11</v>
      </c>
    </row>
    <row r="64" spans="1:8">
      <c r="A64" s="37" t="s">
        <v>75</v>
      </c>
      <c r="B64" s="38">
        <v>3</v>
      </c>
      <c r="C64" s="42" t="s">
        <v>439</v>
      </c>
      <c r="D64" s="43" t="s">
        <v>391</v>
      </c>
      <c r="E64" s="39">
        <v>3</v>
      </c>
      <c r="F64" s="39" t="s">
        <v>10</v>
      </c>
      <c r="G64" s="38" t="s">
        <v>380</v>
      </c>
      <c r="H64" s="39" t="s">
        <v>11</v>
      </c>
    </row>
    <row r="65" spans="1:26" s="328" customFormat="1" ht="15.75" customHeight="1">
      <c r="A65" s="326" t="s">
        <v>75</v>
      </c>
      <c r="B65" s="253">
        <v>3</v>
      </c>
      <c r="C65" s="326" t="s">
        <v>692</v>
      </c>
      <c r="D65" s="327" t="s">
        <v>446</v>
      </c>
      <c r="E65" s="253">
        <v>1</v>
      </c>
      <c r="F65" s="253" t="s">
        <v>10</v>
      </c>
      <c r="G65" s="253" t="s">
        <v>11</v>
      </c>
      <c r="H65" s="253" t="s">
        <v>11</v>
      </c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</row>
    <row r="66" spans="1:26" s="328" customFormat="1" ht="15.75" customHeight="1">
      <c r="A66" s="326" t="s">
        <v>75</v>
      </c>
      <c r="B66" s="253">
        <v>3</v>
      </c>
      <c r="C66" s="326" t="s">
        <v>693</v>
      </c>
      <c r="D66" s="327" t="s">
        <v>447</v>
      </c>
      <c r="E66" s="253">
        <v>1</v>
      </c>
      <c r="F66" s="253" t="s">
        <v>10</v>
      </c>
      <c r="G66" s="253" t="s">
        <v>11</v>
      </c>
      <c r="H66" s="253" t="s">
        <v>11</v>
      </c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</row>
    <row r="67" spans="1:26" s="328" customFormat="1" ht="15.75" customHeight="1">
      <c r="A67" s="326" t="s">
        <v>75</v>
      </c>
      <c r="B67" s="253">
        <v>3</v>
      </c>
      <c r="C67" s="326" t="s">
        <v>694</v>
      </c>
      <c r="D67" s="327" t="s">
        <v>695</v>
      </c>
      <c r="E67" s="253">
        <v>1</v>
      </c>
      <c r="F67" s="253" t="s">
        <v>10</v>
      </c>
      <c r="G67" s="253" t="s">
        <v>11</v>
      </c>
      <c r="H67" s="253" t="s">
        <v>11</v>
      </c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</row>
    <row r="68" spans="1:26" s="328" customFormat="1" ht="15.75" customHeight="1">
      <c r="A68" s="326" t="s">
        <v>75</v>
      </c>
      <c r="B68" s="253">
        <v>3</v>
      </c>
      <c r="C68" s="326" t="s">
        <v>719</v>
      </c>
      <c r="D68" s="327" t="s">
        <v>720</v>
      </c>
      <c r="E68" s="253">
        <v>1</v>
      </c>
      <c r="F68" s="253" t="s">
        <v>10</v>
      </c>
      <c r="G68" s="253" t="s">
        <v>11</v>
      </c>
      <c r="H68" s="253" t="s">
        <v>11</v>
      </c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</row>
    <row r="69" spans="1:26" s="328" customFormat="1" ht="15.75" customHeight="1">
      <c r="A69" s="326" t="s">
        <v>75</v>
      </c>
      <c r="B69" s="253">
        <v>3</v>
      </c>
      <c r="C69" s="326" t="s">
        <v>735</v>
      </c>
      <c r="D69" s="327" t="s">
        <v>736</v>
      </c>
      <c r="E69" s="253">
        <v>1</v>
      </c>
      <c r="F69" s="253" t="s">
        <v>10</v>
      </c>
      <c r="G69" s="253" t="s">
        <v>11</v>
      </c>
      <c r="H69" s="253" t="s">
        <v>11</v>
      </c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</row>
    <row r="70" spans="1:26" s="328" customFormat="1" ht="15.75" customHeight="1">
      <c r="A70" s="326" t="s">
        <v>75</v>
      </c>
      <c r="B70" s="253">
        <v>3</v>
      </c>
      <c r="C70" s="326" t="s">
        <v>739</v>
      </c>
      <c r="D70" s="327" t="s">
        <v>738</v>
      </c>
      <c r="E70" s="253">
        <v>1</v>
      </c>
      <c r="F70" s="253" t="s">
        <v>10</v>
      </c>
      <c r="G70" s="253" t="s">
        <v>11</v>
      </c>
      <c r="H70" s="253" t="s">
        <v>11</v>
      </c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</row>
    <row r="71" spans="1:26" s="34" customFormat="1">
      <c r="A71" s="329" t="s">
        <v>772</v>
      </c>
      <c r="B71" s="35">
        <v>4</v>
      </c>
      <c r="C71" s="266" t="s">
        <v>737</v>
      </c>
      <c r="D71" s="46" t="s">
        <v>107</v>
      </c>
      <c r="E71" s="36">
        <v>1</v>
      </c>
      <c r="F71" s="36" t="s">
        <v>10</v>
      </c>
      <c r="G71" s="35" t="s">
        <v>380</v>
      </c>
      <c r="H71" s="36" t="s">
        <v>11</v>
      </c>
    </row>
    <row r="72" spans="1:26">
      <c r="A72" s="330" t="s">
        <v>772</v>
      </c>
      <c r="B72" s="38">
        <v>4</v>
      </c>
      <c r="C72" s="42" t="s">
        <v>108</v>
      </c>
      <c r="D72" s="43" t="s">
        <v>109</v>
      </c>
      <c r="E72" s="39">
        <v>2</v>
      </c>
      <c r="F72" s="39" t="s">
        <v>10</v>
      </c>
      <c r="G72" s="38" t="s">
        <v>380</v>
      </c>
      <c r="H72" s="39" t="s">
        <v>22</v>
      </c>
    </row>
    <row r="73" spans="1:26">
      <c r="A73" s="330" t="s">
        <v>772</v>
      </c>
      <c r="B73" s="38">
        <v>4</v>
      </c>
      <c r="C73" s="42" t="s">
        <v>110</v>
      </c>
      <c r="D73" s="47" t="s">
        <v>111</v>
      </c>
      <c r="E73" s="39">
        <v>1</v>
      </c>
      <c r="F73" s="39" t="s">
        <v>10</v>
      </c>
      <c r="G73" s="38" t="s">
        <v>412</v>
      </c>
      <c r="H73" s="39" t="s">
        <v>11</v>
      </c>
    </row>
    <row r="74" spans="1:26">
      <c r="A74" s="330" t="s">
        <v>772</v>
      </c>
      <c r="B74" s="38">
        <v>4</v>
      </c>
      <c r="C74" s="42" t="s">
        <v>112</v>
      </c>
      <c r="D74" s="43" t="s">
        <v>113</v>
      </c>
      <c r="E74" s="39">
        <v>1</v>
      </c>
      <c r="F74" s="39" t="s">
        <v>10</v>
      </c>
      <c r="G74" s="38" t="s">
        <v>380</v>
      </c>
      <c r="H74" s="39" t="s">
        <v>11</v>
      </c>
    </row>
    <row r="75" spans="1:26">
      <c r="A75" s="330" t="s">
        <v>772</v>
      </c>
      <c r="B75" s="38">
        <v>4</v>
      </c>
      <c r="C75" s="42" t="s">
        <v>114</v>
      </c>
      <c r="D75" s="47" t="s">
        <v>115</v>
      </c>
      <c r="E75" s="39">
        <v>1</v>
      </c>
      <c r="F75" s="39" t="s">
        <v>10</v>
      </c>
      <c r="G75" s="38" t="s">
        <v>380</v>
      </c>
      <c r="H75" s="39" t="s">
        <v>11</v>
      </c>
    </row>
    <row r="76" spans="1:26">
      <c r="A76" s="330" t="s">
        <v>772</v>
      </c>
      <c r="B76" s="38">
        <v>4</v>
      </c>
      <c r="C76" s="42" t="s">
        <v>116</v>
      </c>
      <c r="D76" s="43" t="s">
        <v>117</v>
      </c>
      <c r="E76" s="39">
        <v>2</v>
      </c>
      <c r="F76" s="39" t="s">
        <v>10</v>
      </c>
      <c r="G76" s="38" t="s">
        <v>11</v>
      </c>
      <c r="H76" s="39" t="s">
        <v>11</v>
      </c>
    </row>
    <row r="77" spans="1:26">
      <c r="A77" s="330" t="s">
        <v>772</v>
      </c>
      <c r="B77" s="38">
        <v>4</v>
      </c>
      <c r="C77" s="42" t="s">
        <v>118</v>
      </c>
      <c r="D77" s="47" t="s">
        <v>119</v>
      </c>
      <c r="E77" s="39">
        <v>3</v>
      </c>
      <c r="F77" s="39" t="s">
        <v>10</v>
      </c>
      <c r="G77" s="38" t="s">
        <v>11</v>
      </c>
      <c r="H77" s="39" t="s">
        <v>22</v>
      </c>
    </row>
    <row r="78" spans="1:26" ht="18" customHeight="1">
      <c r="A78" s="330" t="s">
        <v>772</v>
      </c>
      <c r="B78" s="38">
        <v>4</v>
      </c>
      <c r="C78" s="42" t="s">
        <v>413</v>
      </c>
      <c r="D78" s="43" t="s">
        <v>414</v>
      </c>
      <c r="E78" s="39">
        <v>3</v>
      </c>
      <c r="F78" s="39" t="s">
        <v>10</v>
      </c>
      <c r="G78" s="38" t="s">
        <v>380</v>
      </c>
      <c r="H78" s="39" t="s">
        <v>11</v>
      </c>
    </row>
    <row r="79" spans="1:26" s="328" customFormat="1" ht="15.75" customHeight="1">
      <c r="A79" s="326" t="s">
        <v>772</v>
      </c>
      <c r="B79" s="253">
        <v>4</v>
      </c>
      <c r="C79" s="326" t="s">
        <v>696</v>
      </c>
      <c r="D79" s="327" t="s">
        <v>697</v>
      </c>
      <c r="E79" s="253">
        <v>1</v>
      </c>
      <c r="F79" s="253" t="s">
        <v>10</v>
      </c>
      <c r="G79" s="253" t="s">
        <v>11</v>
      </c>
      <c r="H79" s="253" t="s">
        <v>11</v>
      </c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</row>
    <row r="80" spans="1:26" s="328" customFormat="1" ht="15.75" customHeight="1">
      <c r="A80" s="326" t="s">
        <v>772</v>
      </c>
      <c r="B80" s="253">
        <v>4</v>
      </c>
      <c r="C80" s="326" t="s">
        <v>698</v>
      </c>
      <c r="D80" s="327" t="s">
        <v>699</v>
      </c>
      <c r="E80" s="253">
        <v>1</v>
      </c>
      <c r="F80" s="253" t="s">
        <v>10</v>
      </c>
      <c r="G80" s="253" t="s">
        <v>11</v>
      </c>
      <c r="H80" s="253" t="s">
        <v>11</v>
      </c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</row>
    <row r="81" spans="1:26" s="328" customFormat="1" ht="15.75" customHeight="1">
      <c r="A81" s="326" t="s">
        <v>772</v>
      </c>
      <c r="B81" s="253">
        <v>4</v>
      </c>
      <c r="C81" s="326" t="s">
        <v>700</v>
      </c>
      <c r="D81" s="327" t="s">
        <v>701</v>
      </c>
      <c r="E81" s="253">
        <v>1</v>
      </c>
      <c r="F81" s="253" t="s">
        <v>10</v>
      </c>
      <c r="G81" s="253" t="s">
        <v>11</v>
      </c>
      <c r="H81" s="253" t="s">
        <v>11</v>
      </c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</row>
    <row r="82" spans="1:26" s="328" customFormat="1" ht="15.75" customHeight="1">
      <c r="A82" s="326" t="s">
        <v>772</v>
      </c>
      <c r="B82" s="253">
        <v>4</v>
      </c>
      <c r="C82" s="326" t="s">
        <v>702</v>
      </c>
      <c r="D82" s="327" t="s">
        <v>703</v>
      </c>
      <c r="E82" s="253">
        <v>1</v>
      </c>
      <c r="F82" s="253" t="s">
        <v>10</v>
      </c>
      <c r="G82" s="253" t="s">
        <v>11</v>
      </c>
      <c r="H82" s="253" t="s">
        <v>11</v>
      </c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</row>
    <row r="83" spans="1:26" s="328" customFormat="1" ht="15.75" customHeight="1">
      <c r="A83" s="326" t="s">
        <v>772</v>
      </c>
      <c r="B83" s="253">
        <v>4</v>
      </c>
      <c r="C83" s="326" t="s">
        <v>704</v>
      </c>
      <c r="D83" s="327" t="s">
        <v>705</v>
      </c>
      <c r="E83" s="253">
        <v>1</v>
      </c>
      <c r="F83" s="253" t="s">
        <v>10</v>
      </c>
      <c r="G83" s="253" t="s">
        <v>11</v>
      </c>
      <c r="H83" s="253" t="s">
        <v>11</v>
      </c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</row>
    <row r="84" spans="1:26" s="328" customFormat="1" ht="15.75" customHeight="1">
      <c r="A84" s="326" t="s">
        <v>772</v>
      </c>
      <c r="B84" s="253">
        <v>4</v>
      </c>
      <c r="C84" s="326" t="s">
        <v>706</v>
      </c>
      <c r="D84" s="327" t="s">
        <v>707</v>
      </c>
      <c r="E84" s="253">
        <v>1</v>
      </c>
      <c r="F84" s="253" t="s">
        <v>10</v>
      </c>
      <c r="G84" s="253" t="s">
        <v>11</v>
      </c>
      <c r="H84" s="253" t="s">
        <v>11</v>
      </c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</row>
    <row r="85" spans="1:26" s="34" customFormat="1">
      <c r="A85" s="329" t="s">
        <v>708</v>
      </c>
      <c r="B85" s="35">
        <v>5</v>
      </c>
      <c r="C85" s="34" t="s">
        <v>121</v>
      </c>
      <c r="D85" s="48" t="s">
        <v>122</v>
      </c>
      <c r="E85" s="36">
        <v>1</v>
      </c>
      <c r="F85" s="36" t="s">
        <v>10</v>
      </c>
      <c r="G85" s="35" t="s">
        <v>380</v>
      </c>
      <c r="H85" s="36" t="s">
        <v>11</v>
      </c>
    </row>
    <row r="86" spans="1:26">
      <c r="A86" s="330" t="s">
        <v>708</v>
      </c>
      <c r="B86" s="38">
        <v>5</v>
      </c>
      <c r="C86" s="37" t="s">
        <v>123</v>
      </c>
      <c r="D86" s="44" t="s">
        <v>124</v>
      </c>
      <c r="E86" s="39">
        <v>2</v>
      </c>
      <c r="F86" s="39" t="s">
        <v>10</v>
      </c>
      <c r="G86" s="38" t="s">
        <v>380</v>
      </c>
      <c r="H86" s="39" t="s">
        <v>11</v>
      </c>
    </row>
    <row r="87" spans="1:26">
      <c r="A87" s="330" t="s">
        <v>708</v>
      </c>
      <c r="B87" s="38">
        <v>5</v>
      </c>
      <c r="C87" s="37" t="s">
        <v>125</v>
      </c>
      <c r="D87" s="44" t="s">
        <v>126</v>
      </c>
      <c r="E87" s="39">
        <v>2</v>
      </c>
      <c r="F87" s="39" t="s">
        <v>10</v>
      </c>
      <c r="G87" s="38" t="s">
        <v>380</v>
      </c>
      <c r="H87" s="39" t="s">
        <v>11</v>
      </c>
    </row>
    <row r="88" spans="1:26">
      <c r="A88" s="330" t="s">
        <v>708</v>
      </c>
      <c r="B88" s="38">
        <v>5</v>
      </c>
      <c r="C88" s="37" t="s">
        <v>127</v>
      </c>
      <c r="D88" s="44" t="s">
        <v>128</v>
      </c>
      <c r="E88" s="39">
        <v>3</v>
      </c>
      <c r="F88" s="39" t="s">
        <v>10</v>
      </c>
      <c r="G88" s="38" t="s">
        <v>380</v>
      </c>
      <c r="H88" s="39" t="s">
        <v>11</v>
      </c>
    </row>
    <row r="89" spans="1:26">
      <c r="A89" s="330" t="s">
        <v>708</v>
      </c>
      <c r="B89" s="38">
        <v>5</v>
      </c>
      <c r="C89" s="37" t="s">
        <v>129</v>
      </c>
      <c r="D89" s="44" t="s">
        <v>130</v>
      </c>
      <c r="E89" s="39">
        <v>1</v>
      </c>
      <c r="F89" s="39" t="s">
        <v>10</v>
      </c>
      <c r="G89" s="38" t="s">
        <v>380</v>
      </c>
      <c r="H89" s="39" t="s">
        <v>11</v>
      </c>
    </row>
    <row r="90" spans="1:26">
      <c r="A90" s="330" t="s">
        <v>708</v>
      </c>
      <c r="B90" s="38">
        <v>5</v>
      </c>
      <c r="C90" s="37" t="s">
        <v>161</v>
      </c>
      <c r="D90" s="44" t="s">
        <v>162</v>
      </c>
      <c r="E90" s="38">
        <v>1</v>
      </c>
      <c r="F90" s="39" t="s">
        <v>10</v>
      </c>
      <c r="G90" s="38" t="s">
        <v>380</v>
      </c>
      <c r="H90" s="39" t="s">
        <v>11</v>
      </c>
    </row>
    <row r="91" spans="1:26" s="320" customFormat="1">
      <c r="A91" s="320" t="s">
        <v>708</v>
      </c>
      <c r="B91" s="321">
        <v>5</v>
      </c>
      <c r="C91" s="320" t="s">
        <v>443</v>
      </c>
      <c r="D91" s="322" t="s">
        <v>419</v>
      </c>
      <c r="E91" s="321">
        <v>1</v>
      </c>
      <c r="F91" s="323" t="s">
        <v>10</v>
      </c>
      <c r="G91" s="321" t="s">
        <v>379</v>
      </c>
      <c r="H91" s="323" t="s">
        <v>11</v>
      </c>
    </row>
    <row r="92" spans="1:26">
      <c r="A92" s="330" t="s">
        <v>708</v>
      </c>
      <c r="B92" s="38">
        <v>5</v>
      </c>
      <c r="C92" s="37" t="s">
        <v>131</v>
      </c>
      <c r="D92" s="44" t="s">
        <v>132</v>
      </c>
      <c r="E92" s="39">
        <v>1</v>
      </c>
      <c r="F92" s="39" t="s">
        <v>10</v>
      </c>
      <c r="G92" s="38" t="s">
        <v>11</v>
      </c>
      <c r="H92" s="39" t="s">
        <v>11</v>
      </c>
    </row>
    <row r="93" spans="1:26">
      <c r="A93" s="330" t="s">
        <v>708</v>
      </c>
      <c r="B93" s="38">
        <v>5</v>
      </c>
      <c r="C93" s="37" t="s">
        <v>440</v>
      </c>
      <c r="D93" s="44" t="s">
        <v>134</v>
      </c>
      <c r="E93" s="39">
        <v>2</v>
      </c>
      <c r="F93" s="39" t="s">
        <v>10</v>
      </c>
      <c r="G93" s="38" t="s">
        <v>380</v>
      </c>
      <c r="H93" s="39" t="s">
        <v>11</v>
      </c>
    </row>
    <row r="94" spans="1:26">
      <c r="A94" s="330" t="s">
        <v>708</v>
      </c>
      <c r="B94" s="38">
        <v>5</v>
      </c>
      <c r="C94" s="37" t="s">
        <v>135</v>
      </c>
      <c r="D94" s="44" t="s">
        <v>136</v>
      </c>
      <c r="E94" s="39">
        <v>3</v>
      </c>
      <c r="F94" s="39" t="s">
        <v>10</v>
      </c>
      <c r="G94" s="38" t="s">
        <v>380</v>
      </c>
      <c r="H94" s="39" t="s">
        <v>11</v>
      </c>
    </row>
    <row r="95" spans="1:26">
      <c r="A95" s="330" t="s">
        <v>708</v>
      </c>
      <c r="B95" s="38">
        <v>5</v>
      </c>
      <c r="C95" s="37" t="s">
        <v>137</v>
      </c>
      <c r="D95" s="44" t="s">
        <v>138</v>
      </c>
      <c r="E95" s="39">
        <v>1</v>
      </c>
      <c r="F95" s="39" t="s">
        <v>10</v>
      </c>
      <c r="G95" s="38" t="s">
        <v>11</v>
      </c>
      <c r="H95" s="39" t="s">
        <v>11</v>
      </c>
    </row>
    <row r="96" spans="1:26">
      <c r="A96" s="330" t="s">
        <v>708</v>
      </c>
      <c r="B96" s="38">
        <v>5</v>
      </c>
      <c r="C96" s="37" t="s">
        <v>139</v>
      </c>
      <c r="D96" s="44" t="s">
        <v>140</v>
      </c>
      <c r="E96" s="39">
        <v>2</v>
      </c>
      <c r="F96" s="39" t="s">
        <v>10</v>
      </c>
      <c r="G96" s="38" t="s">
        <v>380</v>
      </c>
      <c r="H96" s="39" t="s">
        <v>11</v>
      </c>
    </row>
    <row r="97" spans="1:8" s="320" customFormat="1">
      <c r="A97" s="320" t="s">
        <v>708</v>
      </c>
      <c r="B97" s="321">
        <v>5</v>
      </c>
      <c r="C97" s="320" t="s">
        <v>351</v>
      </c>
      <c r="D97" s="322" t="s">
        <v>444</v>
      </c>
      <c r="E97" s="323">
        <v>1</v>
      </c>
      <c r="F97" s="323" t="s">
        <v>10</v>
      </c>
      <c r="G97" s="321" t="s">
        <v>379</v>
      </c>
      <c r="H97" s="323" t="s">
        <v>11</v>
      </c>
    </row>
    <row r="98" spans="1:8">
      <c r="A98" s="330" t="s">
        <v>708</v>
      </c>
      <c r="B98" s="38">
        <v>5</v>
      </c>
      <c r="C98" s="37" t="s">
        <v>141</v>
      </c>
      <c r="D98" s="44" t="s">
        <v>142</v>
      </c>
      <c r="E98" s="39">
        <v>1</v>
      </c>
      <c r="F98" s="39" t="s">
        <v>10</v>
      </c>
      <c r="G98" s="38" t="s">
        <v>380</v>
      </c>
      <c r="H98" s="39" t="s">
        <v>11</v>
      </c>
    </row>
    <row r="99" spans="1:8" s="320" customFormat="1">
      <c r="A99" s="320" t="s">
        <v>708</v>
      </c>
      <c r="B99" s="321">
        <v>5</v>
      </c>
      <c r="C99" s="320" t="s">
        <v>441</v>
      </c>
      <c r="D99" s="322" t="s">
        <v>421</v>
      </c>
      <c r="E99" s="321">
        <v>1</v>
      </c>
      <c r="F99" s="321" t="s">
        <v>10</v>
      </c>
      <c r="G99" s="321" t="s">
        <v>379</v>
      </c>
      <c r="H99" s="323" t="s">
        <v>11</v>
      </c>
    </row>
    <row r="100" spans="1:8" s="320" customFormat="1">
      <c r="A100" s="320" t="s">
        <v>708</v>
      </c>
      <c r="B100" s="321">
        <v>5</v>
      </c>
      <c r="C100" s="320" t="s">
        <v>442</v>
      </c>
      <c r="D100" s="322" t="s">
        <v>422</v>
      </c>
      <c r="E100" s="321">
        <v>1</v>
      </c>
      <c r="F100" s="321" t="s">
        <v>10</v>
      </c>
      <c r="G100" s="321" t="s">
        <v>379</v>
      </c>
      <c r="H100" s="323" t="s">
        <v>11</v>
      </c>
    </row>
    <row r="101" spans="1:8">
      <c r="A101" s="330" t="s">
        <v>708</v>
      </c>
      <c r="B101" s="38">
        <v>5</v>
      </c>
      <c r="C101" s="37" t="s">
        <v>143</v>
      </c>
      <c r="D101" s="44" t="s">
        <v>144</v>
      </c>
      <c r="E101" s="39">
        <v>1</v>
      </c>
      <c r="F101" s="39" t="s">
        <v>10</v>
      </c>
      <c r="G101" s="38" t="s">
        <v>11</v>
      </c>
      <c r="H101" s="39" t="s">
        <v>11</v>
      </c>
    </row>
    <row r="102" spans="1:8">
      <c r="A102" s="330" t="s">
        <v>708</v>
      </c>
      <c r="B102" s="38">
        <v>5</v>
      </c>
      <c r="C102" s="37" t="s">
        <v>146</v>
      </c>
      <c r="D102" s="44" t="s">
        <v>147</v>
      </c>
      <c r="E102" s="39">
        <v>1</v>
      </c>
      <c r="F102" s="39" t="s">
        <v>10</v>
      </c>
      <c r="G102" s="38" t="s">
        <v>380</v>
      </c>
      <c r="H102" s="39" t="s">
        <v>11</v>
      </c>
    </row>
    <row r="103" spans="1:8">
      <c r="A103" s="330" t="s">
        <v>708</v>
      </c>
      <c r="B103" s="38">
        <v>5</v>
      </c>
      <c r="C103" s="37" t="s">
        <v>154</v>
      </c>
      <c r="D103" s="44" t="s">
        <v>155</v>
      </c>
      <c r="E103" s="38">
        <v>1</v>
      </c>
      <c r="F103" s="39" t="s">
        <v>10</v>
      </c>
      <c r="G103" s="38" t="s">
        <v>380</v>
      </c>
      <c r="H103" s="39" t="s">
        <v>11</v>
      </c>
    </row>
    <row r="104" spans="1:8">
      <c r="A104" s="330" t="s">
        <v>708</v>
      </c>
      <c r="B104" s="38">
        <v>5</v>
      </c>
      <c r="C104" s="37" t="s">
        <v>156</v>
      </c>
      <c r="D104" s="44" t="s">
        <v>157</v>
      </c>
      <c r="E104" s="38">
        <v>3</v>
      </c>
      <c r="F104" s="39" t="s">
        <v>10</v>
      </c>
      <c r="G104" s="38" t="s">
        <v>11</v>
      </c>
      <c r="H104" s="39" t="s">
        <v>11</v>
      </c>
    </row>
    <row r="105" spans="1:8">
      <c r="A105" s="330" t="s">
        <v>708</v>
      </c>
      <c r="B105" s="38">
        <v>5</v>
      </c>
      <c r="C105" s="37" t="s">
        <v>354</v>
      </c>
      <c r="D105" s="44" t="s">
        <v>417</v>
      </c>
      <c r="E105" s="38">
        <v>1</v>
      </c>
      <c r="F105" s="38" t="s">
        <v>10</v>
      </c>
      <c r="G105" s="38" t="s">
        <v>11</v>
      </c>
      <c r="H105" s="39" t="s">
        <v>11</v>
      </c>
    </row>
    <row r="106" spans="1:8" s="320" customFormat="1">
      <c r="A106" s="320" t="s">
        <v>120</v>
      </c>
      <c r="B106" s="321">
        <v>5</v>
      </c>
      <c r="C106" s="320" t="s">
        <v>742</v>
      </c>
      <c r="D106" s="322" t="s">
        <v>418</v>
      </c>
      <c r="E106" s="321">
        <v>1</v>
      </c>
      <c r="F106" s="323" t="s">
        <v>10</v>
      </c>
      <c r="G106" s="321" t="s">
        <v>379</v>
      </c>
      <c r="H106" s="323" t="s">
        <v>11</v>
      </c>
    </row>
    <row r="107" spans="1:8">
      <c r="A107" s="330" t="s">
        <v>708</v>
      </c>
      <c r="B107" s="38">
        <v>5</v>
      </c>
      <c r="C107" s="37" t="s">
        <v>150</v>
      </c>
      <c r="D107" s="44" t="s">
        <v>151</v>
      </c>
      <c r="E107" s="39">
        <v>2</v>
      </c>
      <c r="F107" s="39" t="s">
        <v>10</v>
      </c>
      <c r="G107" s="38" t="s">
        <v>11</v>
      </c>
      <c r="H107" s="39" t="s">
        <v>11</v>
      </c>
    </row>
    <row r="108" spans="1:8">
      <c r="A108" s="330" t="s">
        <v>708</v>
      </c>
      <c r="B108" s="38">
        <v>5</v>
      </c>
      <c r="C108" s="37" t="s">
        <v>148</v>
      </c>
      <c r="D108" s="44" t="s">
        <v>149</v>
      </c>
      <c r="E108" s="39">
        <v>1</v>
      </c>
      <c r="F108" s="39" t="s">
        <v>10</v>
      </c>
      <c r="G108" s="38" t="s">
        <v>380</v>
      </c>
      <c r="H108" s="39" t="s">
        <v>11</v>
      </c>
    </row>
    <row r="109" spans="1:8">
      <c r="A109" s="330" t="s">
        <v>708</v>
      </c>
      <c r="B109" s="38">
        <v>5</v>
      </c>
      <c r="C109" s="37" t="s">
        <v>159</v>
      </c>
      <c r="D109" s="44" t="s">
        <v>160</v>
      </c>
      <c r="E109" s="38">
        <v>1</v>
      </c>
      <c r="F109" s="39" t="s">
        <v>10</v>
      </c>
      <c r="G109" s="38" t="s">
        <v>11</v>
      </c>
      <c r="H109" s="39" t="s">
        <v>11</v>
      </c>
    </row>
    <row r="110" spans="1:8">
      <c r="A110" s="330" t="s">
        <v>708</v>
      </c>
      <c r="B110" s="38">
        <v>5</v>
      </c>
      <c r="C110" s="37" t="s">
        <v>152</v>
      </c>
      <c r="D110" s="44" t="s">
        <v>153</v>
      </c>
      <c r="E110" s="38">
        <v>3</v>
      </c>
      <c r="F110" s="39" t="s">
        <v>10</v>
      </c>
      <c r="G110" s="38" t="s">
        <v>11</v>
      </c>
      <c r="H110" s="39" t="s">
        <v>11</v>
      </c>
    </row>
    <row r="111" spans="1:8">
      <c r="A111" s="330" t="s">
        <v>708</v>
      </c>
      <c r="B111" s="38">
        <v>5</v>
      </c>
      <c r="C111" s="37" t="s">
        <v>352</v>
      </c>
      <c r="D111" s="44" t="s">
        <v>145</v>
      </c>
      <c r="E111" s="39">
        <v>1</v>
      </c>
      <c r="F111" s="39" t="s">
        <v>10</v>
      </c>
      <c r="G111" s="38" t="s">
        <v>380</v>
      </c>
      <c r="H111" s="39" t="s">
        <v>11</v>
      </c>
    </row>
    <row r="112" spans="1:8">
      <c r="A112" s="330" t="s">
        <v>708</v>
      </c>
      <c r="B112" s="38">
        <v>5</v>
      </c>
      <c r="C112" s="37" t="s">
        <v>415</v>
      </c>
      <c r="D112" s="44" t="s">
        <v>416</v>
      </c>
      <c r="E112" s="38">
        <v>1</v>
      </c>
      <c r="F112" s="39" t="s">
        <v>10</v>
      </c>
      <c r="G112" s="38" t="s">
        <v>380</v>
      </c>
      <c r="H112" s="39" t="s">
        <v>11</v>
      </c>
    </row>
    <row r="113" spans="1:26" s="328" customFormat="1" ht="15.75" customHeight="1">
      <c r="A113" s="326" t="s">
        <v>708</v>
      </c>
      <c r="B113" s="253">
        <v>5</v>
      </c>
      <c r="C113" s="326" t="s">
        <v>709</v>
      </c>
      <c r="D113" s="327" t="s">
        <v>418</v>
      </c>
      <c r="E113" s="253">
        <v>1</v>
      </c>
      <c r="F113" s="253" t="s">
        <v>10</v>
      </c>
      <c r="G113" s="253" t="s">
        <v>11</v>
      </c>
      <c r="H113" s="253" t="s">
        <v>11</v>
      </c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</row>
    <row r="114" spans="1:26" s="328" customFormat="1" ht="15.75" customHeight="1">
      <c r="A114" s="326" t="s">
        <v>708</v>
      </c>
      <c r="B114" s="253">
        <v>5</v>
      </c>
      <c r="C114" s="326" t="s">
        <v>710</v>
      </c>
      <c r="D114" s="327" t="s">
        <v>417</v>
      </c>
      <c r="E114" s="253">
        <v>1</v>
      </c>
      <c r="F114" s="253" t="s">
        <v>10</v>
      </c>
      <c r="G114" s="253" t="s">
        <v>11</v>
      </c>
      <c r="H114" s="253" t="s">
        <v>11</v>
      </c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</row>
    <row r="115" spans="1:26" s="328" customFormat="1" ht="15.75" customHeight="1">
      <c r="A115" s="326" t="s">
        <v>708</v>
      </c>
      <c r="B115" s="253">
        <v>5</v>
      </c>
      <c r="C115" s="326" t="s">
        <v>711</v>
      </c>
      <c r="D115" s="327" t="s">
        <v>421</v>
      </c>
      <c r="E115" s="253">
        <v>1</v>
      </c>
      <c r="F115" s="253" t="s">
        <v>10</v>
      </c>
      <c r="G115" s="253" t="s">
        <v>11</v>
      </c>
      <c r="H115" s="253" t="s">
        <v>11</v>
      </c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</row>
    <row r="116" spans="1:26" s="328" customFormat="1" ht="15.75" customHeight="1">
      <c r="A116" s="326" t="s">
        <v>708</v>
      </c>
      <c r="B116" s="253">
        <v>5</v>
      </c>
      <c r="C116" s="326" t="s">
        <v>712</v>
      </c>
      <c r="D116" s="327" t="s">
        <v>713</v>
      </c>
      <c r="E116" s="253">
        <v>1</v>
      </c>
      <c r="F116" s="253" t="s">
        <v>10</v>
      </c>
      <c r="G116" s="253" t="s">
        <v>11</v>
      </c>
      <c r="H116" s="253" t="s">
        <v>11</v>
      </c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</row>
    <row r="117" spans="1:26" s="328" customFormat="1" ht="15.75" customHeight="1">
      <c r="A117" s="326" t="s">
        <v>708</v>
      </c>
      <c r="B117" s="253">
        <v>5</v>
      </c>
      <c r="C117" s="326" t="s">
        <v>714</v>
      </c>
      <c r="D117" s="327" t="s">
        <v>419</v>
      </c>
      <c r="E117" s="253">
        <v>1</v>
      </c>
      <c r="F117" s="253" t="s">
        <v>10</v>
      </c>
      <c r="G117" s="253" t="s">
        <v>11</v>
      </c>
      <c r="H117" s="253" t="s">
        <v>11</v>
      </c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</row>
    <row r="118" spans="1:26" s="328" customFormat="1" ht="15" customHeight="1">
      <c r="A118" s="326" t="s">
        <v>708</v>
      </c>
      <c r="B118" s="253">
        <v>5</v>
      </c>
      <c r="C118" s="326" t="s">
        <v>715</v>
      </c>
      <c r="D118" s="327" t="s">
        <v>422</v>
      </c>
      <c r="E118" s="253">
        <v>1</v>
      </c>
      <c r="F118" s="253" t="s">
        <v>10</v>
      </c>
      <c r="G118" s="253" t="s">
        <v>11</v>
      </c>
      <c r="H118" s="253" t="s">
        <v>11</v>
      </c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</row>
    <row r="119" spans="1:26" s="328" customFormat="1" ht="15.75" customHeight="1">
      <c r="A119" s="326" t="s">
        <v>708</v>
      </c>
      <c r="B119" s="253">
        <v>5</v>
      </c>
      <c r="C119" s="326" t="s">
        <v>662</v>
      </c>
      <c r="D119" s="327" t="s">
        <v>420</v>
      </c>
      <c r="E119" s="253">
        <v>1</v>
      </c>
      <c r="F119" s="253" t="s">
        <v>10</v>
      </c>
      <c r="G119" s="253" t="s">
        <v>11</v>
      </c>
      <c r="H119" s="253" t="s">
        <v>11</v>
      </c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</row>
    <row r="120" spans="1:26" s="328" customFormat="1" ht="15.75" customHeight="1">
      <c r="A120" s="326" t="s">
        <v>708</v>
      </c>
      <c r="B120" s="253">
        <v>5</v>
      </c>
      <c r="C120" s="326" t="s">
        <v>721</v>
      </c>
      <c r="D120" s="327" t="s">
        <v>445</v>
      </c>
      <c r="E120" s="253">
        <v>1</v>
      </c>
      <c r="F120" s="253" t="s">
        <v>10</v>
      </c>
      <c r="G120" s="253" t="s">
        <v>11</v>
      </c>
      <c r="H120" s="253" t="s">
        <v>11</v>
      </c>
      <c r="I120" s="326"/>
      <c r="J120" s="326"/>
      <c r="K120" s="326"/>
      <c r="L120" s="326"/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</row>
    <row r="121" spans="1:26" s="328" customFormat="1" ht="15.75" customHeight="1">
      <c r="A121" s="326" t="s">
        <v>708</v>
      </c>
      <c r="B121" s="253">
        <v>5</v>
      </c>
      <c r="C121" s="326" t="s">
        <v>728</v>
      </c>
      <c r="D121" s="327" t="s">
        <v>727</v>
      </c>
      <c r="E121" s="253">
        <v>1</v>
      </c>
      <c r="F121" s="253" t="s">
        <v>10</v>
      </c>
      <c r="G121" s="253" t="s">
        <v>11</v>
      </c>
      <c r="H121" s="253" t="s">
        <v>11</v>
      </c>
      <c r="I121" s="326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</row>
    <row r="122" spans="1:26" s="328" customFormat="1" ht="15.75" customHeight="1">
      <c r="A122" s="326" t="s">
        <v>708</v>
      </c>
      <c r="B122" s="253">
        <v>5</v>
      </c>
      <c r="C122" s="326" t="s">
        <v>666</v>
      </c>
      <c r="D122" s="327" t="s">
        <v>743</v>
      </c>
      <c r="E122" s="253">
        <v>1</v>
      </c>
      <c r="F122" s="253" t="s">
        <v>10</v>
      </c>
      <c r="G122" s="253" t="s">
        <v>11</v>
      </c>
      <c r="H122" s="253" t="s">
        <v>11</v>
      </c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</row>
    <row r="123" spans="1:26" s="34" customFormat="1">
      <c r="A123" s="34" t="s">
        <v>163</v>
      </c>
      <c r="B123" s="35">
        <v>6</v>
      </c>
      <c r="C123" s="40" t="s">
        <v>164</v>
      </c>
      <c r="D123" s="41" t="s">
        <v>165</v>
      </c>
      <c r="E123" s="49">
        <v>1</v>
      </c>
      <c r="F123" s="36" t="s">
        <v>10</v>
      </c>
      <c r="G123" s="35" t="s">
        <v>380</v>
      </c>
      <c r="H123" s="36" t="s">
        <v>11</v>
      </c>
    </row>
    <row r="124" spans="1:26">
      <c r="A124" s="37" t="s">
        <v>163</v>
      </c>
      <c r="B124" s="38">
        <v>6</v>
      </c>
      <c r="C124" s="42" t="s">
        <v>166</v>
      </c>
      <c r="D124" s="43" t="s">
        <v>167</v>
      </c>
      <c r="E124" s="50">
        <v>1</v>
      </c>
      <c r="F124" s="39" t="s">
        <v>10</v>
      </c>
      <c r="G124" s="38" t="s">
        <v>380</v>
      </c>
      <c r="H124" s="39" t="s">
        <v>11</v>
      </c>
    </row>
    <row r="125" spans="1:26">
      <c r="A125" s="37" t="s">
        <v>163</v>
      </c>
      <c r="B125" s="38">
        <v>6</v>
      </c>
      <c r="C125" s="42" t="s">
        <v>168</v>
      </c>
      <c r="D125" s="43" t="s">
        <v>169</v>
      </c>
      <c r="E125" s="50">
        <v>1</v>
      </c>
      <c r="F125" s="39" t="s">
        <v>10</v>
      </c>
      <c r="G125" s="38" t="s">
        <v>380</v>
      </c>
      <c r="H125" s="39" t="s">
        <v>11</v>
      </c>
    </row>
    <row r="126" spans="1:26">
      <c r="A126" s="37" t="s">
        <v>163</v>
      </c>
      <c r="B126" s="38">
        <v>6</v>
      </c>
      <c r="C126" s="42" t="s">
        <v>170</v>
      </c>
      <c r="D126" s="43" t="s">
        <v>171</v>
      </c>
      <c r="E126" s="50">
        <v>1</v>
      </c>
      <c r="F126" s="39" t="s">
        <v>10</v>
      </c>
      <c r="G126" s="38" t="s">
        <v>380</v>
      </c>
      <c r="H126" s="39" t="s">
        <v>11</v>
      </c>
    </row>
    <row r="127" spans="1:26" s="320" customFormat="1">
      <c r="A127" s="320" t="s">
        <v>163</v>
      </c>
      <c r="B127" s="321">
        <v>6</v>
      </c>
      <c r="C127" s="325" t="s">
        <v>358</v>
      </c>
      <c r="D127" s="324" t="s">
        <v>408</v>
      </c>
      <c r="E127" s="331">
        <v>1</v>
      </c>
      <c r="F127" s="323" t="s">
        <v>10</v>
      </c>
      <c r="G127" s="321" t="s">
        <v>379</v>
      </c>
      <c r="H127" s="323" t="s">
        <v>11</v>
      </c>
    </row>
    <row r="128" spans="1:26" s="320" customFormat="1">
      <c r="A128" s="320" t="s">
        <v>163</v>
      </c>
      <c r="B128" s="321">
        <v>6</v>
      </c>
      <c r="C128" s="325" t="s">
        <v>359</v>
      </c>
      <c r="D128" s="324" t="s">
        <v>409</v>
      </c>
      <c r="E128" s="331">
        <v>1</v>
      </c>
      <c r="F128" s="323" t="s">
        <v>10</v>
      </c>
      <c r="G128" s="321" t="s">
        <v>379</v>
      </c>
      <c r="H128" s="323" t="s">
        <v>11</v>
      </c>
    </row>
    <row r="129" spans="1:8" s="34" customFormat="1">
      <c r="A129" s="34" t="s">
        <v>374</v>
      </c>
      <c r="B129" s="35">
        <v>7</v>
      </c>
      <c r="C129" s="40" t="s">
        <v>192</v>
      </c>
      <c r="D129" s="41" t="s">
        <v>193</v>
      </c>
      <c r="E129" s="36">
        <v>1</v>
      </c>
      <c r="F129" s="36" t="s">
        <v>175</v>
      </c>
      <c r="G129" s="35" t="s">
        <v>11</v>
      </c>
      <c r="H129" s="36" t="s">
        <v>11</v>
      </c>
    </row>
    <row r="130" spans="1:8">
      <c r="A130" s="37" t="s">
        <v>374</v>
      </c>
      <c r="B130" s="38">
        <v>7</v>
      </c>
      <c r="C130" s="42" t="s">
        <v>194</v>
      </c>
      <c r="D130" s="43" t="s">
        <v>195</v>
      </c>
      <c r="E130" s="39">
        <v>1</v>
      </c>
      <c r="F130" s="39" t="s">
        <v>175</v>
      </c>
      <c r="G130" s="38" t="s">
        <v>11</v>
      </c>
      <c r="H130" s="39" t="s">
        <v>11</v>
      </c>
    </row>
    <row r="131" spans="1:8">
      <c r="A131" s="37" t="s">
        <v>374</v>
      </c>
      <c r="B131" s="38">
        <v>7</v>
      </c>
      <c r="C131" s="42" t="s">
        <v>196</v>
      </c>
      <c r="D131" s="43" t="s">
        <v>197</v>
      </c>
      <c r="E131" s="39">
        <v>1</v>
      </c>
      <c r="F131" s="39" t="s">
        <v>175</v>
      </c>
      <c r="G131" s="38" t="s">
        <v>11</v>
      </c>
      <c r="H131" s="39" t="s">
        <v>11</v>
      </c>
    </row>
    <row r="132" spans="1:8">
      <c r="A132" s="37" t="s">
        <v>374</v>
      </c>
      <c r="B132" s="38">
        <v>7</v>
      </c>
      <c r="C132" s="42" t="s">
        <v>198</v>
      </c>
      <c r="D132" s="43" t="s">
        <v>199</v>
      </c>
      <c r="E132" s="39">
        <v>1</v>
      </c>
      <c r="F132" s="39" t="s">
        <v>175</v>
      </c>
      <c r="G132" s="38" t="s">
        <v>11</v>
      </c>
      <c r="H132" s="39" t="s">
        <v>11</v>
      </c>
    </row>
    <row r="133" spans="1:8" s="320" customFormat="1">
      <c r="A133" s="320" t="s">
        <v>374</v>
      </c>
      <c r="B133" s="321">
        <v>7</v>
      </c>
      <c r="C133" s="325" t="s">
        <v>436</v>
      </c>
      <c r="D133" s="324" t="s">
        <v>387</v>
      </c>
      <c r="E133" s="323">
        <v>2</v>
      </c>
      <c r="F133" s="323" t="s">
        <v>175</v>
      </c>
      <c r="G133" s="321" t="s">
        <v>379</v>
      </c>
      <c r="H133" s="323" t="s">
        <v>11</v>
      </c>
    </row>
    <row r="134" spans="1:8">
      <c r="A134" s="37" t="s">
        <v>374</v>
      </c>
      <c r="B134" s="38">
        <v>7</v>
      </c>
      <c r="C134" s="42" t="s">
        <v>200</v>
      </c>
      <c r="D134" s="43" t="s">
        <v>201</v>
      </c>
      <c r="E134" s="39">
        <v>2</v>
      </c>
      <c r="F134" s="39" t="s">
        <v>175</v>
      </c>
      <c r="G134" s="38" t="s">
        <v>11</v>
      </c>
      <c r="H134" s="39" t="s">
        <v>11</v>
      </c>
    </row>
    <row r="135" spans="1:8">
      <c r="A135" s="37" t="s">
        <v>374</v>
      </c>
      <c r="B135" s="38">
        <v>7</v>
      </c>
      <c r="C135" s="42" t="s">
        <v>202</v>
      </c>
      <c r="D135" s="43" t="s">
        <v>203</v>
      </c>
      <c r="E135" s="39">
        <v>1</v>
      </c>
      <c r="F135" s="39" t="s">
        <v>175</v>
      </c>
      <c r="G135" s="38" t="s">
        <v>380</v>
      </c>
      <c r="H135" s="39" t="s">
        <v>11</v>
      </c>
    </row>
    <row r="136" spans="1:8">
      <c r="A136" s="37" t="s">
        <v>374</v>
      </c>
      <c r="B136" s="38">
        <v>7</v>
      </c>
      <c r="C136" s="42" t="s">
        <v>363</v>
      </c>
      <c r="D136" s="43" t="s">
        <v>423</v>
      </c>
      <c r="E136" s="39">
        <v>1</v>
      </c>
      <c r="F136" s="39" t="s">
        <v>175</v>
      </c>
      <c r="G136" s="38" t="s">
        <v>380</v>
      </c>
      <c r="H136" s="39" t="s">
        <v>11</v>
      </c>
    </row>
    <row r="137" spans="1:8" s="320" customFormat="1">
      <c r="A137" s="320" t="s">
        <v>374</v>
      </c>
      <c r="B137" s="321">
        <v>7</v>
      </c>
      <c r="C137" s="325" t="s">
        <v>364</v>
      </c>
      <c r="D137" s="324" t="s">
        <v>424</v>
      </c>
      <c r="E137" s="323">
        <v>1</v>
      </c>
      <c r="F137" s="323" t="s">
        <v>175</v>
      </c>
      <c r="G137" s="321" t="s">
        <v>379</v>
      </c>
      <c r="H137" s="323" t="s">
        <v>11</v>
      </c>
    </row>
    <row r="138" spans="1:8" s="320" customFormat="1">
      <c r="A138" s="320" t="s">
        <v>374</v>
      </c>
      <c r="B138" s="321">
        <v>7</v>
      </c>
      <c r="C138" s="325" t="s">
        <v>365</v>
      </c>
      <c r="D138" s="324" t="s">
        <v>425</v>
      </c>
      <c r="E138" s="323">
        <v>1</v>
      </c>
      <c r="F138" s="323" t="s">
        <v>175</v>
      </c>
      <c r="G138" s="321" t="s">
        <v>379</v>
      </c>
      <c r="H138" s="323" t="s">
        <v>11</v>
      </c>
    </row>
    <row r="139" spans="1:8">
      <c r="A139" s="37" t="s">
        <v>374</v>
      </c>
      <c r="B139" s="38">
        <v>7</v>
      </c>
      <c r="C139" s="51" t="s">
        <v>184</v>
      </c>
      <c r="D139" s="52" t="s">
        <v>185</v>
      </c>
      <c r="E139" s="39">
        <v>3</v>
      </c>
      <c r="F139" s="39" t="s">
        <v>175</v>
      </c>
      <c r="G139" s="38" t="s">
        <v>380</v>
      </c>
      <c r="H139" s="39" t="s">
        <v>11</v>
      </c>
    </row>
    <row r="140" spans="1:8">
      <c r="A140" s="37" t="s">
        <v>374</v>
      </c>
      <c r="B140" s="38">
        <v>7</v>
      </c>
      <c r="C140" s="51" t="s">
        <v>186</v>
      </c>
      <c r="D140" s="52" t="s">
        <v>187</v>
      </c>
      <c r="E140" s="39">
        <v>2</v>
      </c>
      <c r="F140" s="39" t="s">
        <v>175</v>
      </c>
      <c r="G140" s="38" t="s">
        <v>380</v>
      </c>
      <c r="H140" s="39" t="s">
        <v>11</v>
      </c>
    </row>
    <row r="141" spans="1:8">
      <c r="A141" s="37" t="s">
        <v>374</v>
      </c>
      <c r="B141" s="38">
        <v>7</v>
      </c>
      <c r="C141" s="51" t="s">
        <v>188</v>
      </c>
      <c r="D141" s="52" t="s">
        <v>189</v>
      </c>
      <c r="E141" s="39">
        <v>3</v>
      </c>
      <c r="F141" s="39" t="s">
        <v>175</v>
      </c>
      <c r="G141" s="38" t="s">
        <v>380</v>
      </c>
      <c r="H141" s="39" t="s">
        <v>11</v>
      </c>
    </row>
    <row r="142" spans="1:8">
      <c r="A142" s="37" t="s">
        <v>374</v>
      </c>
      <c r="B142" s="38">
        <v>7</v>
      </c>
      <c r="C142" s="51" t="s">
        <v>190</v>
      </c>
      <c r="D142" s="52" t="s">
        <v>191</v>
      </c>
      <c r="E142" s="39">
        <v>3</v>
      </c>
      <c r="F142" s="39" t="s">
        <v>175</v>
      </c>
      <c r="G142" s="38" t="s">
        <v>380</v>
      </c>
      <c r="H142" s="39" t="s">
        <v>11</v>
      </c>
    </row>
    <row r="143" spans="1:8" s="320" customFormat="1">
      <c r="A143" s="320" t="s">
        <v>374</v>
      </c>
      <c r="B143" s="321">
        <v>7</v>
      </c>
      <c r="C143" s="320" t="s">
        <v>361</v>
      </c>
      <c r="D143" s="322" t="s">
        <v>420</v>
      </c>
      <c r="E143" s="321">
        <v>1</v>
      </c>
      <c r="F143" s="323" t="s">
        <v>175</v>
      </c>
      <c r="G143" s="321" t="s">
        <v>379</v>
      </c>
      <c r="H143" s="321" t="s">
        <v>11</v>
      </c>
    </row>
    <row r="144" spans="1:8" s="320" customFormat="1">
      <c r="A144" s="320" t="s">
        <v>374</v>
      </c>
      <c r="B144" s="321">
        <v>7</v>
      </c>
      <c r="C144" s="320" t="s">
        <v>362</v>
      </c>
      <c r="D144" s="322" t="s">
        <v>445</v>
      </c>
      <c r="E144" s="321">
        <v>1</v>
      </c>
      <c r="F144" s="323" t="s">
        <v>175</v>
      </c>
      <c r="G144" s="321" t="s">
        <v>379</v>
      </c>
      <c r="H144" s="321" t="s">
        <v>11</v>
      </c>
    </row>
    <row r="145" spans="1:8">
      <c r="A145" s="37" t="s">
        <v>374</v>
      </c>
      <c r="B145" s="38">
        <v>7</v>
      </c>
      <c r="C145" s="42" t="s">
        <v>173</v>
      </c>
      <c r="D145" s="43" t="s">
        <v>174</v>
      </c>
      <c r="E145" s="50">
        <v>2</v>
      </c>
      <c r="F145" s="39" t="s">
        <v>175</v>
      </c>
      <c r="G145" s="38" t="s">
        <v>380</v>
      </c>
      <c r="H145" s="39" t="s">
        <v>11</v>
      </c>
    </row>
    <row r="146" spans="1:8">
      <c r="A146" s="37" t="s">
        <v>374</v>
      </c>
      <c r="B146" s="38">
        <v>7</v>
      </c>
      <c r="C146" s="42" t="s">
        <v>176</v>
      </c>
      <c r="D146" s="43" t="s">
        <v>177</v>
      </c>
      <c r="E146" s="50">
        <v>2</v>
      </c>
      <c r="F146" s="39" t="s">
        <v>175</v>
      </c>
      <c r="G146" s="38" t="s">
        <v>380</v>
      </c>
      <c r="H146" s="39" t="s">
        <v>11</v>
      </c>
    </row>
    <row r="147" spans="1:8">
      <c r="A147" s="37" t="s">
        <v>374</v>
      </c>
      <c r="B147" s="38">
        <v>7</v>
      </c>
      <c r="C147" s="42" t="s">
        <v>178</v>
      </c>
      <c r="D147" s="43" t="s">
        <v>179</v>
      </c>
      <c r="E147" s="50">
        <v>1</v>
      </c>
      <c r="F147" s="39" t="s">
        <v>175</v>
      </c>
      <c r="G147" s="38" t="s">
        <v>380</v>
      </c>
      <c r="H147" s="39" t="s">
        <v>11</v>
      </c>
    </row>
    <row r="148" spans="1:8">
      <c r="A148" s="37" t="s">
        <v>374</v>
      </c>
      <c r="B148" s="38">
        <v>7</v>
      </c>
      <c r="C148" s="42" t="s">
        <v>180</v>
      </c>
      <c r="D148" s="43" t="s">
        <v>181</v>
      </c>
      <c r="E148" s="50">
        <v>1</v>
      </c>
      <c r="F148" s="39" t="s">
        <v>175</v>
      </c>
      <c r="G148" s="38" t="s">
        <v>380</v>
      </c>
      <c r="H148" s="39" t="s">
        <v>11</v>
      </c>
    </row>
    <row r="149" spans="1:8">
      <c r="A149" s="37" t="s">
        <v>374</v>
      </c>
      <c r="B149" s="38">
        <v>7</v>
      </c>
      <c r="C149" s="42" t="s">
        <v>182</v>
      </c>
      <c r="D149" s="43" t="s">
        <v>183</v>
      </c>
      <c r="E149" s="50">
        <v>1</v>
      </c>
      <c r="F149" s="39" t="s">
        <v>175</v>
      </c>
      <c r="G149" s="38" t="s">
        <v>380</v>
      </c>
      <c r="H149" s="39" t="s">
        <v>11</v>
      </c>
    </row>
    <row r="150" spans="1:8" s="320" customFormat="1">
      <c r="A150" s="320" t="s">
        <v>374</v>
      </c>
      <c r="B150" s="321">
        <v>7</v>
      </c>
      <c r="C150" s="325" t="s">
        <v>411</v>
      </c>
      <c r="D150" s="324" t="s">
        <v>446</v>
      </c>
      <c r="E150" s="331">
        <v>1</v>
      </c>
      <c r="F150" s="323" t="s">
        <v>175</v>
      </c>
      <c r="G150" s="321" t="s">
        <v>379</v>
      </c>
      <c r="H150" s="323" t="s">
        <v>11</v>
      </c>
    </row>
    <row r="151" spans="1:8" s="320" customFormat="1">
      <c r="A151" s="320" t="s">
        <v>374</v>
      </c>
      <c r="B151" s="321">
        <v>7</v>
      </c>
      <c r="C151" s="325" t="s">
        <v>410</v>
      </c>
      <c r="D151" s="324" t="s">
        <v>447</v>
      </c>
      <c r="E151" s="323">
        <v>2</v>
      </c>
      <c r="F151" s="323" t="s">
        <v>175</v>
      </c>
      <c r="G151" s="321" t="s">
        <v>379</v>
      </c>
      <c r="H151" s="323" t="s">
        <v>46</v>
      </c>
    </row>
    <row r="152" spans="1:8">
      <c r="A152" s="37" t="s">
        <v>374</v>
      </c>
      <c r="B152" s="38">
        <v>7</v>
      </c>
      <c r="C152" s="37" t="s">
        <v>71</v>
      </c>
      <c r="D152" s="43" t="s">
        <v>72</v>
      </c>
      <c r="E152" s="39">
        <v>1</v>
      </c>
      <c r="F152" s="39" t="s">
        <v>175</v>
      </c>
      <c r="G152" s="38" t="s">
        <v>380</v>
      </c>
      <c r="H152" s="39" t="s">
        <v>11</v>
      </c>
    </row>
    <row r="153" spans="1:8">
      <c r="A153" s="37" t="s">
        <v>374</v>
      </c>
      <c r="B153" s="38">
        <v>7</v>
      </c>
      <c r="C153" s="42" t="s">
        <v>93</v>
      </c>
      <c r="D153" s="43" t="s">
        <v>94</v>
      </c>
      <c r="E153" s="39">
        <v>3</v>
      </c>
      <c r="F153" s="39" t="s">
        <v>175</v>
      </c>
      <c r="G153" s="38" t="s">
        <v>11</v>
      </c>
      <c r="H153" s="39" t="s">
        <v>46</v>
      </c>
    </row>
    <row r="154" spans="1:8">
      <c r="A154" s="37" t="s">
        <v>374</v>
      </c>
      <c r="B154" s="38">
        <v>7</v>
      </c>
      <c r="C154" s="42" t="s">
        <v>465</v>
      </c>
      <c r="D154" s="43" t="s">
        <v>206</v>
      </c>
      <c r="E154" s="50">
        <v>1</v>
      </c>
      <c r="F154" s="39" t="s">
        <v>175</v>
      </c>
      <c r="G154" s="38" t="s">
        <v>380</v>
      </c>
      <c r="H154" s="39" t="s">
        <v>11</v>
      </c>
    </row>
    <row r="155" spans="1:8">
      <c r="A155" s="37" t="s">
        <v>374</v>
      </c>
      <c r="B155" s="38">
        <v>7</v>
      </c>
      <c r="C155" s="42" t="s">
        <v>211</v>
      </c>
      <c r="D155" s="43" t="s">
        <v>212</v>
      </c>
      <c r="E155" s="50">
        <v>2</v>
      </c>
      <c r="F155" s="39" t="s">
        <v>175</v>
      </c>
      <c r="G155" s="38" t="s">
        <v>380</v>
      </c>
      <c r="H155" s="39" t="s">
        <v>11</v>
      </c>
    </row>
    <row r="156" spans="1:8">
      <c r="A156" s="37" t="s">
        <v>374</v>
      </c>
      <c r="B156" s="38">
        <v>7</v>
      </c>
      <c r="C156" s="42" t="s">
        <v>213</v>
      </c>
      <c r="D156" s="43" t="s">
        <v>214</v>
      </c>
      <c r="E156" s="50">
        <v>2</v>
      </c>
      <c r="F156" s="39" t="s">
        <v>175</v>
      </c>
      <c r="G156" s="38" t="s">
        <v>380</v>
      </c>
      <c r="H156" s="39" t="s">
        <v>11</v>
      </c>
    </row>
    <row r="157" spans="1:8">
      <c r="A157" s="37" t="s">
        <v>374</v>
      </c>
      <c r="B157" s="38">
        <v>7</v>
      </c>
      <c r="C157" s="42" t="s">
        <v>215</v>
      </c>
      <c r="D157" s="43" t="s">
        <v>216</v>
      </c>
      <c r="E157" s="50">
        <v>1</v>
      </c>
      <c r="F157" s="39" t="s">
        <v>175</v>
      </c>
      <c r="G157" s="38" t="s">
        <v>380</v>
      </c>
      <c r="H157" s="39" t="s">
        <v>11</v>
      </c>
    </row>
    <row r="158" spans="1:8">
      <c r="A158" s="37" t="s">
        <v>374</v>
      </c>
      <c r="B158" s="38">
        <v>7</v>
      </c>
      <c r="C158" s="42" t="s">
        <v>217</v>
      </c>
      <c r="D158" s="43" t="s">
        <v>218</v>
      </c>
      <c r="E158" s="50">
        <v>1</v>
      </c>
      <c r="F158" s="39" t="s">
        <v>175</v>
      </c>
      <c r="G158" s="38" t="s">
        <v>380</v>
      </c>
      <c r="H158" s="39" t="s">
        <v>11</v>
      </c>
    </row>
    <row r="159" spans="1:8" s="34" customFormat="1">
      <c r="A159" s="34" t="s">
        <v>204</v>
      </c>
      <c r="B159" s="35">
        <v>8</v>
      </c>
      <c r="C159" s="40" t="s">
        <v>207</v>
      </c>
      <c r="D159" s="41" t="s">
        <v>208</v>
      </c>
      <c r="E159" s="49">
        <v>1</v>
      </c>
      <c r="F159" s="36" t="s">
        <v>10</v>
      </c>
      <c r="G159" s="35" t="s">
        <v>380</v>
      </c>
      <c r="H159" s="36" t="s">
        <v>11</v>
      </c>
    </row>
    <row r="160" spans="1:8">
      <c r="A160" s="37" t="s">
        <v>204</v>
      </c>
      <c r="B160" s="38">
        <v>8</v>
      </c>
      <c r="C160" s="37" t="s">
        <v>158</v>
      </c>
      <c r="D160" s="44" t="s">
        <v>403</v>
      </c>
      <c r="E160" s="38">
        <v>1</v>
      </c>
      <c r="F160" s="39" t="s">
        <v>10</v>
      </c>
      <c r="G160" s="38" t="s">
        <v>380</v>
      </c>
      <c r="H160" s="39" t="s">
        <v>11</v>
      </c>
    </row>
    <row r="161" spans="1:26">
      <c r="A161" s="37" t="s">
        <v>204</v>
      </c>
      <c r="B161" s="38">
        <v>8</v>
      </c>
      <c r="C161" s="42" t="s">
        <v>355</v>
      </c>
      <c r="D161" s="43" t="s">
        <v>404</v>
      </c>
      <c r="E161" s="50">
        <v>3</v>
      </c>
      <c r="F161" s="39" t="s">
        <v>10</v>
      </c>
      <c r="G161" s="38" t="s">
        <v>11</v>
      </c>
      <c r="H161" s="39" t="s">
        <v>11</v>
      </c>
    </row>
    <row r="162" spans="1:26" s="320" customFormat="1">
      <c r="A162" s="320" t="s">
        <v>204</v>
      </c>
      <c r="B162" s="321">
        <v>8</v>
      </c>
      <c r="C162" s="325" t="s">
        <v>356</v>
      </c>
      <c r="D162" s="324" t="s">
        <v>405</v>
      </c>
      <c r="E162" s="331">
        <v>2</v>
      </c>
      <c r="F162" s="323" t="s">
        <v>10</v>
      </c>
      <c r="G162" s="321" t="s">
        <v>379</v>
      </c>
      <c r="H162" s="323" t="s">
        <v>11</v>
      </c>
    </row>
    <row r="163" spans="1:26" s="320" customFormat="1">
      <c r="A163" s="320" t="s">
        <v>204</v>
      </c>
      <c r="B163" s="321">
        <v>8</v>
      </c>
      <c r="C163" s="325" t="s">
        <v>357</v>
      </c>
      <c r="D163" s="324" t="s">
        <v>406</v>
      </c>
      <c r="E163" s="331">
        <v>3</v>
      </c>
      <c r="F163" s="323" t="s">
        <v>10</v>
      </c>
      <c r="G163" s="321" t="s">
        <v>379</v>
      </c>
      <c r="H163" s="323" t="s">
        <v>11</v>
      </c>
    </row>
    <row r="164" spans="1:26" s="320" customFormat="1">
      <c r="A164" s="320" t="s">
        <v>204</v>
      </c>
      <c r="B164" s="321">
        <v>8</v>
      </c>
      <c r="C164" s="325" t="s">
        <v>360</v>
      </c>
      <c r="D164" s="324" t="s">
        <v>407</v>
      </c>
      <c r="E164" s="331">
        <v>1</v>
      </c>
      <c r="F164" s="323" t="s">
        <v>10</v>
      </c>
      <c r="G164" s="321" t="s">
        <v>379</v>
      </c>
      <c r="H164" s="323" t="s">
        <v>11</v>
      </c>
    </row>
    <row r="165" spans="1:26" s="328" customFormat="1" ht="15.75" customHeight="1">
      <c r="A165" s="326" t="s">
        <v>204</v>
      </c>
      <c r="B165" s="253">
        <v>8</v>
      </c>
      <c r="C165" s="326" t="s">
        <v>716</v>
      </c>
      <c r="D165" s="327" t="s">
        <v>717</v>
      </c>
      <c r="E165" s="253">
        <v>1</v>
      </c>
      <c r="F165" s="253" t="s">
        <v>10</v>
      </c>
      <c r="G165" s="253" t="s">
        <v>11</v>
      </c>
      <c r="H165" s="253" t="s">
        <v>11</v>
      </c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</row>
    <row r="166" spans="1:26" s="34" customFormat="1">
      <c r="A166" s="34" t="s">
        <v>219</v>
      </c>
      <c r="B166" s="35">
        <v>9</v>
      </c>
      <c r="C166" s="45" t="s">
        <v>220</v>
      </c>
      <c r="D166" s="46" t="s">
        <v>221</v>
      </c>
      <c r="E166" s="53">
        <v>2</v>
      </c>
      <c r="F166" s="36" t="s">
        <v>175</v>
      </c>
      <c r="G166" s="35" t="s">
        <v>380</v>
      </c>
      <c r="H166" s="36" t="s">
        <v>11</v>
      </c>
    </row>
    <row r="167" spans="1:26">
      <c r="A167" s="37" t="s">
        <v>219</v>
      </c>
      <c r="B167" s="38">
        <v>9</v>
      </c>
      <c r="C167" s="42" t="s">
        <v>222</v>
      </c>
      <c r="D167" s="43" t="s">
        <v>223</v>
      </c>
      <c r="E167" s="50">
        <v>1</v>
      </c>
      <c r="F167" s="39" t="s">
        <v>175</v>
      </c>
      <c r="G167" s="38" t="s">
        <v>380</v>
      </c>
      <c r="H167" s="39" t="s">
        <v>11</v>
      </c>
    </row>
    <row r="168" spans="1:26">
      <c r="A168" s="37" t="s">
        <v>219</v>
      </c>
      <c r="B168" s="38">
        <v>9</v>
      </c>
      <c r="C168" s="42" t="s">
        <v>224</v>
      </c>
      <c r="D168" s="47" t="s">
        <v>225</v>
      </c>
      <c r="E168" s="50">
        <v>2</v>
      </c>
      <c r="F168" s="39" t="s">
        <v>175</v>
      </c>
      <c r="G168" s="38" t="s">
        <v>380</v>
      </c>
      <c r="H168" s="39" t="s">
        <v>11</v>
      </c>
    </row>
    <row r="169" spans="1:26">
      <c r="A169" s="37" t="s">
        <v>219</v>
      </c>
      <c r="B169" s="38">
        <v>9</v>
      </c>
      <c r="C169" s="42" t="s">
        <v>226</v>
      </c>
      <c r="D169" s="43" t="s">
        <v>227</v>
      </c>
      <c r="E169" s="50">
        <v>2</v>
      </c>
      <c r="F169" s="39" t="s">
        <v>175</v>
      </c>
      <c r="G169" s="38" t="s">
        <v>380</v>
      </c>
      <c r="H169" s="39" t="s">
        <v>11</v>
      </c>
    </row>
    <row r="170" spans="1:26">
      <c r="A170" s="37" t="s">
        <v>219</v>
      </c>
      <c r="B170" s="38">
        <v>9</v>
      </c>
      <c r="C170" s="42" t="s">
        <v>228</v>
      </c>
      <c r="D170" s="47" t="s">
        <v>229</v>
      </c>
      <c r="E170" s="50">
        <v>1</v>
      </c>
      <c r="F170" s="39" t="s">
        <v>175</v>
      </c>
      <c r="G170" s="38" t="s">
        <v>380</v>
      </c>
      <c r="H170" s="39" t="s">
        <v>11</v>
      </c>
    </row>
    <row r="171" spans="1:26">
      <c r="A171" s="37" t="s">
        <v>219</v>
      </c>
      <c r="B171" s="38">
        <v>9</v>
      </c>
      <c r="C171" s="42" t="s">
        <v>466</v>
      </c>
      <c r="D171" s="43" t="s">
        <v>231</v>
      </c>
      <c r="E171" s="50">
        <v>3</v>
      </c>
      <c r="F171" s="39" t="s">
        <v>175</v>
      </c>
      <c r="G171" s="38" t="s">
        <v>380</v>
      </c>
      <c r="H171" s="39" t="s">
        <v>11</v>
      </c>
    </row>
    <row r="172" spans="1:26">
      <c r="A172" s="37" t="s">
        <v>219</v>
      </c>
      <c r="B172" s="38">
        <v>9</v>
      </c>
      <c r="C172" s="42" t="s">
        <v>366</v>
      </c>
      <c r="D172" s="47" t="s">
        <v>399</v>
      </c>
      <c r="E172" s="50">
        <v>3</v>
      </c>
      <c r="F172" s="39" t="s">
        <v>175</v>
      </c>
      <c r="G172" s="38" t="s">
        <v>380</v>
      </c>
      <c r="H172" s="39" t="s">
        <v>22</v>
      </c>
    </row>
    <row r="173" spans="1:26">
      <c r="A173" s="37" t="s">
        <v>219</v>
      </c>
      <c r="B173" s="38">
        <v>9</v>
      </c>
      <c r="C173" s="42" t="s">
        <v>367</v>
      </c>
      <c r="D173" s="43" t="s">
        <v>400</v>
      </c>
      <c r="E173" s="50">
        <v>1</v>
      </c>
      <c r="F173" s="39" t="s">
        <v>10</v>
      </c>
      <c r="G173" s="38" t="s">
        <v>380</v>
      </c>
      <c r="H173" s="39" t="s">
        <v>22</v>
      </c>
    </row>
    <row r="174" spans="1:26">
      <c r="A174" s="37" t="s">
        <v>219</v>
      </c>
      <c r="B174" s="38">
        <v>9</v>
      </c>
      <c r="C174" s="42" t="s">
        <v>368</v>
      </c>
      <c r="D174" s="47" t="s">
        <v>401</v>
      </c>
      <c r="E174" s="50">
        <v>1</v>
      </c>
      <c r="F174" s="39" t="s">
        <v>10</v>
      </c>
      <c r="G174" s="38" t="s">
        <v>380</v>
      </c>
      <c r="H174" s="39" t="s">
        <v>22</v>
      </c>
    </row>
    <row r="175" spans="1:26">
      <c r="A175" s="37" t="s">
        <v>219</v>
      </c>
      <c r="B175" s="38">
        <v>9</v>
      </c>
      <c r="C175" s="42" t="s">
        <v>369</v>
      </c>
      <c r="D175" s="43" t="s">
        <v>402</v>
      </c>
      <c r="E175" s="50">
        <v>1</v>
      </c>
      <c r="F175" s="39" t="s">
        <v>10</v>
      </c>
      <c r="G175" s="38" t="s">
        <v>380</v>
      </c>
      <c r="H175" s="39" t="s">
        <v>11</v>
      </c>
    </row>
    <row r="176" spans="1:26" s="34" customFormat="1">
      <c r="A176" s="34" t="s">
        <v>232</v>
      </c>
      <c r="B176" s="35">
        <v>10</v>
      </c>
      <c r="C176" s="40" t="s">
        <v>233</v>
      </c>
      <c r="D176" s="41" t="s">
        <v>234</v>
      </c>
      <c r="E176" s="49">
        <v>1</v>
      </c>
      <c r="F176" s="36" t="s">
        <v>175</v>
      </c>
      <c r="G176" s="35" t="s">
        <v>380</v>
      </c>
      <c r="H176" s="36" t="s">
        <v>11</v>
      </c>
    </row>
    <row r="177" spans="1:8">
      <c r="A177" s="37" t="s">
        <v>232</v>
      </c>
      <c r="B177" s="38">
        <v>10</v>
      </c>
      <c r="C177" s="42" t="s">
        <v>235</v>
      </c>
      <c r="D177" s="43" t="s">
        <v>236</v>
      </c>
      <c r="E177" s="50">
        <v>1</v>
      </c>
      <c r="F177" s="39" t="s">
        <v>175</v>
      </c>
      <c r="G177" s="38" t="s">
        <v>380</v>
      </c>
      <c r="H177" s="39" t="s">
        <v>11</v>
      </c>
    </row>
    <row r="178" spans="1:8">
      <c r="A178" s="37" t="s">
        <v>232</v>
      </c>
      <c r="B178" s="38">
        <v>10</v>
      </c>
      <c r="C178" s="42" t="s">
        <v>237</v>
      </c>
      <c r="D178" s="43" t="s">
        <v>238</v>
      </c>
      <c r="E178" s="50">
        <v>1</v>
      </c>
      <c r="F178" s="39" t="s">
        <v>175</v>
      </c>
      <c r="G178" s="38" t="s">
        <v>380</v>
      </c>
      <c r="H178" s="39" t="s">
        <v>11</v>
      </c>
    </row>
    <row r="179" spans="1:8">
      <c r="A179" s="37" t="s">
        <v>232</v>
      </c>
      <c r="B179" s="38">
        <v>10</v>
      </c>
      <c r="C179" s="42" t="s">
        <v>239</v>
      </c>
      <c r="D179" s="43" t="s">
        <v>240</v>
      </c>
      <c r="E179" s="50">
        <v>1</v>
      </c>
      <c r="F179" s="39" t="s">
        <v>175</v>
      </c>
      <c r="G179" s="38" t="s">
        <v>380</v>
      </c>
      <c r="H179" s="39" t="s">
        <v>11</v>
      </c>
    </row>
    <row r="180" spans="1:8">
      <c r="A180" s="37" t="s">
        <v>232</v>
      </c>
      <c r="B180" s="38">
        <v>10</v>
      </c>
      <c r="C180" s="42" t="s">
        <v>241</v>
      </c>
      <c r="D180" s="43" t="s">
        <v>242</v>
      </c>
      <c r="E180" s="50">
        <v>1</v>
      </c>
      <c r="F180" s="39" t="s">
        <v>175</v>
      </c>
      <c r="G180" s="38" t="s">
        <v>380</v>
      </c>
      <c r="H180" s="39" t="s">
        <v>11</v>
      </c>
    </row>
    <row r="181" spans="1:8" s="320" customFormat="1">
      <c r="A181" s="320" t="s">
        <v>232</v>
      </c>
      <c r="B181" s="321">
        <v>10</v>
      </c>
      <c r="C181" s="325" t="s">
        <v>393</v>
      </c>
      <c r="D181" s="324" t="s">
        <v>396</v>
      </c>
      <c r="E181" s="331">
        <v>2</v>
      </c>
      <c r="F181" s="323" t="s">
        <v>10</v>
      </c>
      <c r="G181" s="321" t="s">
        <v>379</v>
      </c>
      <c r="H181" s="323" t="s">
        <v>11</v>
      </c>
    </row>
    <row r="182" spans="1:8" s="320" customFormat="1">
      <c r="A182" s="320" t="s">
        <v>232</v>
      </c>
      <c r="B182" s="321">
        <v>10</v>
      </c>
      <c r="C182" s="325" t="s">
        <v>394</v>
      </c>
      <c r="D182" s="324" t="s">
        <v>397</v>
      </c>
      <c r="E182" s="331">
        <v>1</v>
      </c>
      <c r="F182" s="323" t="s">
        <v>175</v>
      </c>
      <c r="G182" s="321" t="s">
        <v>379</v>
      </c>
      <c r="H182" s="323" t="s">
        <v>11</v>
      </c>
    </row>
    <row r="183" spans="1:8" s="320" customFormat="1">
      <c r="A183" s="320" t="s">
        <v>232</v>
      </c>
      <c r="B183" s="321">
        <v>10</v>
      </c>
      <c r="C183" s="325" t="s">
        <v>395</v>
      </c>
      <c r="D183" s="324" t="s">
        <v>398</v>
      </c>
      <c r="E183" s="331">
        <v>2</v>
      </c>
      <c r="F183" s="323" t="s">
        <v>10</v>
      </c>
      <c r="G183" s="321" t="s">
        <v>379</v>
      </c>
      <c r="H183" s="323" t="s">
        <v>22</v>
      </c>
    </row>
    <row r="184" spans="1:8">
      <c r="A184" s="37" t="s">
        <v>232</v>
      </c>
      <c r="B184" s="38">
        <v>10</v>
      </c>
      <c r="C184" s="42" t="s">
        <v>459</v>
      </c>
      <c r="D184" s="43" t="s">
        <v>469</v>
      </c>
      <c r="E184" s="50">
        <v>3</v>
      </c>
      <c r="F184" s="39" t="s">
        <v>10</v>
      </c>
      <c r="G184" s="38" t="s">
        <v>11</v>
      </c>
      <c r="H184" s="39" t="s">
        <v>11</v>
      </c>
    </row>
    <row r="185" spans="1:8">
      <c r="A185" s="37" t="s">
        <v>232</v>
      </c>
      <c r="B185" s="38">
        <v>10</v>
      </c>
      <c r="C185" s="42" t="s">
        <v>460</v>
      </c>
      <c r="D185" s="43" t="s">
        <v>470</v>
      </c>
      <c r="E185" s="50">
        <v>2</v>
      </c>
      <c r="F185" s="39" t="s">
        <v>10</v>
      </c>
      <c r="G185" s="38" t="s">
        <v>11</v>
      </c>
      <c r="H185" s="39" t="s">
        <v>11</v>
      </c>
    </row>
    <row r="186" spans="1:8">
      <c r="A186" s="37" t="s">
        <v>232</v>
      </c>
      <c r="B186" s="38">
        <v>10</v>
      </c>
      <c r="C186" s="42" t="s">
        <v>461</v>
      </c>
      <c r="D186" s="43" t="s">
        <v>471</v>
      </c>
      <c r="E186" s="50">
        <v>2</v>
      </c>
      <c r="F186" s="39" t="s">
        <v>10</v>
      </c>
      <c r="G186" s="38" t="s">
        <v>11</v>
      </c>
      <c r="H186" s="39" t="s">
        <v>11</v>
      </c>
    </row>
    <row r="187" spans="1:8">
      <c r="A187" s="37" t="s">
        <v>232</v>
      </c>
      <c r="B187" s="38">
        <v>10</v>
      </c>
      <c r="C187" s="42" t="s">
        <v>464</v>
      </c>
      <c r="D187" s="43" t="s">
        <v>472</v>
      </c>
      <c r="E187" s="50">
        <v>2</v>
      </c>
      <c r="F187" s="39" t="s">
        <v>175</v>
      </c>
      <c r="G187" s="38" t="s">
        <v>11</v>
      </c>
      <c r="H187" s="39" t="s">
        <v>11</v>
      </c>
    </row>
    <row r="188" spans="1:8">
      <c r="A188" s="37" t="s">
        <v>232</v>
      </c>
      <c r="B188" s="38">
        <v>10</v>
      </c>
      <c r="C188" s="37" t="s">
        <v>462</v>
      </c>
      <c r="D188" s="44" t="s">
        <v>509</v>
      </c>
      <c r="E188" s="38">
        <v>1</v>
      </c>
      <c r="F188" s="38" t="s">
        <v>175</v>
      </c>
      <c r="G188" s="38" t="s">
        <v>11</v>
      </c>
      <c r="H188" s="38" t="s">
        <v>11</v>
      </c>
    </row>
    <row r="189" spans="1:8">
      <c r="A189" s="37" t="s">
        <v>232</v>
      </c>
      <c r="B189" s="38">
        <v>10</v>
      </c>
      <c r="C189" s="37" t="s">
        <v>463</v>
      </c>
      <c r="D189" s="44" t="s">
        <v>510</v>
      </c>
      <c r="E189" s="38">
        <v>1</v>
      </c>
      <c r="F189" s="38" t="s">
        <v>175</v>
      </c>
      <c r="G189" s="38" t="s">
        <v>11</v>
      </c>
      <c r="H189" s="38" t="s">
        <v>11</v>
      </c>
    </row>
    <row r="190" spans="1:8" s="34" customFormat="1">
      <c r="A190" s="34" t="s">
        <v>243</v>
      </c>
      <c r="B190" s="35">
        <v>11</v>
      </c>
      <c r="C190" s="34" t="s">
        <v>244</v>
      </c>
      <c r="D190" s="48" t="s">
        <v>245</v>
      </c>
      <c r="E190" s="35">
        <v>1</v>
      </c>
      <c r="F190" s="36" t="s">
        <v>175</v>
      </c>
      <c r="G190" s="35" t="s">
        <v>381</v>
      </c>
      <c r="H190" s="36" t="s">
        <v>22</v>
      </c>
    </row>
    <row r="191" spans="1:8">
      <c r="A191" s="37" t="s">
        <v>243</v>
      </c>
      <c r="B191" s="38">
        <v>11</v>
      </c>
      <c r="C191" s="37" t="s">
        <v>246</v>
      </c>
      <c r="D191" s="44" t="s">
        <v>247</v>
      </c>
      <c r="E191" s="38">
        <v>1</v>
      </c>
      <c r="F191" s="38" t="s">
        <v>175</v>
      </c>
      <c r="G191" s="38" t="s">
        <v>380</v>
      </c>
      <c r="H191" s="38" t="s">
        <v>22</v>
      </c>
    </row>
    <row r="192" spans="1:8" s="34" customFormat="1">
      <c r="A192" s="34" t="s">
        <v>675</v>
      </c>
      <c r="B192" s="35">
        <v>12</v>
      </c>
      <c r="C192" s="34" t="s">
        <v>676</v>
      </c>
      <c r="D192" s="48">
        <v>12001</v>
      </c>
      <c r="E192" s="35">
        <v>1</v>
      </c>
      <c r="F192" s="36" t="s">
        <v>10</v>
      </c>
      <c r="G192" s="35" t="s">
        <v>11</v>
      </c>
      <c r="H192" s="36" t="s">
        <v>11</v>
      </c>
    </row>
  </sheetData>
  <pageMargins left="0.75" right="0.75" top="1" bottom="1" header="0.5" footer="0.5"/>
  <pageSetup paperSize="9" scale="2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92D050"/>
  </sheetPr>
  <dimension ref="A1:XFB168"/>
  <sheetViews>
    <sheetView workbookViewId="0">
      <selection activeCell="G10" sqref="G10"/>
    </sheetView>
  </sheetViews>
  <sheetFormatPr defaultRowHeight="15"/>
  <cols>
    <col min="1" max="1" width="13" customWidth="1"/>
    <col min="2" max="2" width="32.140625" customWidth="1"/>
    <col min="3" max="3" width="34.140625" style="261" customWidth="1"/>
    <col min="4" max="4" width="17.7109375" style="258" customWidth="1"/>
  </cols>
  <sheetData>
    <row r="1" spans="1:16382" s="141" customFormat="1" ht="15.75">
      <c r="A1" s="140" t="s">
        <v>0</v>
      </c>
      <c r="B1" s="140" t="s">
        <v>2</v>
      </c>
      <c r="C1" s="267" t="s">
        <v>3</v>
      </c>
      <c r="D1" s="257" t="s">
        <v>349</v>
      </c>
    </row>
    <row r="2" spans="1:16382">
      <c r="A2" t="s">
        <v>487</v>
      </c>
      <c r="B2" s="241" t="s">
        <v>581</v>
      </c>
      <c r="C2" s="261" t="s">
        <v>92</v>
      </c>
      <c r="D2" s="258">
        <f>AVERAGE('food prices'!T74:T76)</f>
        <v>6.2064156206415623E-2</v>
      </c>
    </row>
    <row r="3" spans="1:16382" ht="30">
      <c r="A3" t="s">
        <v>774</v>
      </c>
      <c r="B3" s="241" t="s">
        <v>561</v>
      </c>
      <c r="C3" s="261" t="s">
        <v>117</v>
      </c>
      <c r="D3" s="258">
        <f>AVERAGE('food prices'!T5:T7)</f>
        <v>0.42</v>
      </c>
    </row>
    <row r="4" spans="1:16382">
      <c r="A4" t="s">
        <v>774</v>
      </c>
      <c r="B4" s="241" t="s">
        <v>562</v>
      </c>
      <c r="C4" s="261" t="s">
        <v>111</v>
      </c>
      <c r="D4" s="258">
        <f>AVERAGE('food prices'!T8:T10)</f>
        <v>0.17233333333333331</v>
      </c>
      <c r="H4" s="263"/>
    </row>
    <row r="5" spans="1:16382">
      <c r="A5" s="9" t="s">
        <v>347</v>
      </c>
      <c r="B5" t="s">
        <v>350</v>
      </c>
      <c r="C5" s="261" t="s">
        <v>375</v>
      </c>
      <c r="D5" s="258">
        <f>AVERAGE('food prices'!T212:T214)</f>
        <v>0.15529933481152994</v>
      </c>
      <c r="H5" s="264"/>
    </row>
    <row r="6" spans="1:16382" ht="30">
      <c r="A6" t="s">
        <v>640</v>
      </c>
      <c r="B6" s="241" t="s">
        <v>564</v>
      </c>
      <c r="C6" s="261" t="s">
        <v>418</v>
      </c>
      <c r="D6" s="258">
        <f>AVERAGE('food prices'!T14:T16)</f>
        <v>1.6433333333333333</v>
      </c>
      <c r="H6" s="264"/>
    </row>
    <row r="7" spans="1:16382">
      <c r="A7" s="9" t="s">
        <v>487</v>
      </c>
      <c r="B7" s="241" t="s">
        <v>602</v>
      </c>
      <c r="C7" s="261" t="s">
        <v>102</v>
      </c>
      <c r="D7" s="258">
        <f>AVERAGE('food prices'!T155:T157)</f>
        <v>7.4999999999999997E-2</v>
      </c>
      <c r="H7" s="264"/>
    </row>
    <row r="8" spans="1:16382">
      <c r="A8" s="9" t="s">
        <v>485</v>
      </c>
      <c r="B8" t="s">
        <v>476</v>
      </c>
      <c r="C8" s="261" t="s">
        <v>386</v>
      </c>
      <c r="D8" s="258">
        <f>AVERAGE('food prices'!T233:T235)</f>
        <v>0.13250000000000001</v>
      </c>
      <c r="F8" s="241"/>
      <c r="H8" s="264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1"/>
      <c r="BI8" s="241"/>
      <c r="BJ8" s="241"/>
      <c r="BK8" s="241"/>
      <c r="BL8" s="241"/>
      <c r="BM8" s="241"/>
      <c r="BN8" s="241"/>
      <c r="BO8" s="241"/>
      <c r="BP8" s="241"/>
      <c r="BQ8" s="241"/>
      <c r="BR8" s="241"/>
      <c r="BS8" s="241"/>
      <c r="BT8" s="241"/>
      <c r="BU8" s="241"/>
      <c r="BV8" s="241"/>
      <c r="BW8" s="241"/>
      <c r="BX8" s="241"/>
      <c r="BY8" s="241"/>
      <c r="BZ8" s="241"/>
      <c r="CA8" s="241"/>
      <c r="CB8" s="241"/>
      <c r="CC8" s="241"/>
      <c r="CD8" s="241"/>
      <c r="CE8" s="241"/>
      <c r="CF8" s="241"/>
      <c r="CG8" s="241"/>
      <c r="CH8" s="241"/>
      <c r="CI8" s="241"/>
      <c r="CJ8" s="241"/>
      <c r="CK8" s="241"/>
      <c r="CL8" s="241"/>
      <c r="CM8" s="241"/>
      <c r="CN8" s="241"/>
      <c r="CO8" s="241"/>
      <c r="CP8" s="241"/>
      <c r="CQ8" s="241"/>
      <c r="CR8" s="241"/>
      <c r="CS8" s="241"/>
      <c r="CT8" s="241"/>
      <c r="CU8" s="241"/>
      <c r="CV8" s="241"/>
      <c r="CW8" s="241"/>
      <c r="CX8" s="241"/>
      <c r="CY8" s="241"/>
      <c r="CZ8" s="241"/>
      <c r="DA8" s="241"/>
      <c r="DB8" s="241"/>
      <c r="DC8" s="241"/>
      <c r="DD8" s="241"/>
      <c r="DE8" s="241"/>
      <c r="DF8" s="241"/>
      <c r="DG8" s="241"/>
      <c r="DH8" s="241"/>
      <c r="DI8" s="241"/>
      <c r="DJ8" s="241"/>
      <c r="DK8" s="241"/>
      <c r="DL8" s="241"/>
      <c r="DM8" s="241"/>
      <c r="DN8" s="241"/>
      <c r="DO8" s="241"/>
      <c r="DP8" s="241"/>
      <c r="DQ8" s="241"/>
      <c r="DR8" s="241"/>
      <c r="DS8" s="241"/>
      <c r="DT8" s="241"/>
      <c r="DU8" s="241"/>
      <c r="DV8" s="241"/>
      <c r="DW8" s="241"/>
      <c r="DX8" s="241"/>
      <c r="DY8" s="241"/>
      <c r="DZ8" s="241"/>
      <c r="EA8" s="241"/>
      <c r="EB8" s="241"/>
      <c r="EC8" s="241"/>
      <c r="ED8" s="241"/>
      <c r="EE8" s="241"/>
      <c r="EF8" s="241"/>
      <c r="EG8" s="241"/>
      <c r="EH8" s="241"/>
      <c r="EI8" s="241"/>
      <c r="EJ8" s="241"/>
      <c r="EK8" s="241"/>
      <c r="EL8" s="241"/>
      <c r="EM8" s="241"/>
      <c r="EN8" s="241"/>
      <c r="EO8" s="241"/>
      <c r="EP8" s="241"/>
      <c r="EQ8" s="241"/>
      <c r="ER8" s="241"/>
      <c r="ES8" s="241"/>
      <c r="ET8" s="241"/>
      <c r="EU8" s="241"/>
      <c r="EV8" s="241"/>
      <c r="EW8" s="241"/>
      <c r="EX8" s="241"/>
      <c r="EY8" s="241"/>
      <c r="EZ8" s="241"/>
      <c r="FA8" s="241"/>
      <c r="FB8" s="241"/>
      <c r="FC8" s="241"/>
      <c r="FD8" s="241"/>
      <c r="FE8" s="241"/>
      <c r="FF8" s="241"/>
      <c r="FG8" s="241"/>
      <c r="FH8" s="241"/>
      <c r="FI8" s="241"/>
      <c r="FJ8" s="241"/>
      <c r="FK8" s="241"/>
      <c r="FL8" s="241"/>
      <c r="FM8" s="241"/>
      <c r="FN8" s="241"/>
      <c r="FO8" s="241"/>
      <c r="FP8" s="241"/>
      <c r="FQ8" s="241"/>
      <c r="FR8" s="241"/>
      <c r="FS8" s="241"/>
      <c r="FT8" s="241"/>
      <c r="FU8" s="241"/>
      <c r="FV8" s="241"/>
      <c r="FW8" s="241"/>
      <c r="FX8" s="241"/>
      <c r="FY8" s="241"/>
      <c r="FZ8" s="241"/>
      <c r="GA8" s="241"/>
      <c r="GB8" s="241"/>
      <c r="GC8" s="241"/>
      <c r="GD8" s="241"/>
      <c r="GE8" s="241"/>
      <c r="GF8" s="241"/>
      <c r="GG8" s="241"/>
      <c r="GH8" s="241"/>
      <c r="GI8" s="241"/>
      <c r="GJ8" s="241"/>
      <c r="GK8" s="241"/>
      <c r="GL8" s="241"/>
      <c r="GM8" s="241"/>
      <c r="GN8" s="241"/>
      <c r="GO8" s="241"/>
      <c r="GP8" s="241"/>
      <c r="GQ8" s="241"/>
      <c r="GR8" s="241"/>
      <c r="GS8" s="241"/>
      <c r="GT8" s="241"/>
      <c r="GU8" s="241"/>
      <c r="GV8" s="241"/>
      <c r="GW8" s="241"/>
      <c r="GX8" s="241"/>
      <c r="GY8" s="241"/>
      <c r="GZ8" s="241"/>
      <c r="HA8" s="241"/>
      <c r="HB8" s="241"/>
      <c r="HC8" s="241"/>
      <c r="HD8" s="241"/>
      <c r="HE8" s="241"/>
      <c r="HF8" s="241"/>
      <c r="HG8" s="241"/>
      <c r="HH8" s="241"/>
      <c r="HI8" s="241"/>
      <c r="HJ8" s="241"/>
      <c r="HK8" s="241"/>
      <c r="HL8" s="241"/>
      <c r="HM8" s="241"/>
      <c r="HN8" s="241"/>
      <c r="HO8" s="241"/>
      <c r="HP8" s="241"/>
      <c r="HQ8" s="241"/>
      <c r="HR8" s="241"/>
      <c r="HS8" s="241"/>
      <c r="HT8" s="241"/>
      <c r="HU8" s="241"/>
      <c r="HV8" s="241"/>
      <c r="HW8" s="241"/>
      <c r="HX8" s="241"/>
      <c r="HY8" s="241"/>
      <c r="HZ8" s="241"/>
      <c r="IA8" s="241"/>
      <c r="IB8" s="241"/>
      <c r="IC8" s="241"/>
      <c r="ID8" s="241"/>
      <c r="IE8" s="241"/>
      <c r="IF8" s="241"/>
      <c r="IG8" s="241"/>
      <c r="IH8" s="241"/>
      <c r="II8" s="241"/>
      <c r="IJ8" s="241"/>
      <c r="IK8" s="241"/>
      <c r="IL8" s="241"/>
      <c r="IM8" s="241"/>
      <c r="IN8" s="241"/>
      <c r="IO8" s="241"/>
      <c r="IP8" s="241"/>
      <c r="IQ8" s="241"/>
      <c r="IR8" s="241"/>
      <c r="IS8" s="241"/>
      <c r="IT8" s="241"/>
      <c r="IU8" s="241"/>
      <c r="IV8" s="241"/>
      <c r="IW8" s="241"/>
      <c r="IX8" s="241"/>
      <c r="IY8" s="241"/>
      <c r="IZ8" s="241"/>
      <c r="JA8" s="241"/>
      <c r="JB8" s="241"/>
      <c r="JC8" s="241"/>
      <c r="JD8" s="241"/>
      <c r="JE8" s="241"/>
      <c r="JF8" s="241"/>
      <c r="JG8" s="241"/>
      <c r="JH8" s="241"/>
      <c r="JI8" s="241"/>
      <c r="JJ8" s="241"/>
      <c r="JK8" s="241"/>
      <c r="JL8" s="241"/>
      <c r="JM8" s="241"/>
      <c r="JN8" s="241"/>
      <c r="JO8" s="241"/>
      <c r="JP8" s="241"/>
      <c r="JQ8" s="241"/>
      <c r="JR8" s="241"/>
      <c r="JS8" s="241"/>
      <c r="JT8" s="241"/>
      <c r="JU8" s="241"/>
      <c r="JV8" s="241"/>
      <c r="JW8" s="241"/>
      <c r="JX8" s="241"/>
      <c r="JY8" s="241"/>
      <c r="JZ8" s="241"/>
      <c r="KA8" s="241"/>
      <c r="KB8" s="241"/>
      <c r="KC8" s="241"/>
      <c r="KD8" s="241"/>
      <c r="KE8" s="241"/>
      <c r="KF8" s="241"/>
      <c r="KG8" s="241"/>
      <c r="KH8" s="241"/>
      <c r="KI8" s="241"/>
      <c r="KJ8" s="241"/>
      <c r="KK8" s="241"/>
      <c r="KL8" s="241"/>
      <c r="KM8" s="241"/>
      <c r="KN8" s="241"/>
      <c r="KO8" s="241"/>
      <c r="KP8" s="241"/>
      <c r="KQ8" s="241"/>
      <c r="KR8" s="241"/>
      <c r="KS8" s="241"/>
      <c r="KT8" s="241"/>
      <c r="KU8" s="241"/>
      <c r="KV8" s="241"/>
      <c r="KW8" s="241"/>
      <c r="KX8" s="241"/>
      <c r="KY8" s="241"/>
      <c r="KZ8" s="241"/>
      <c r="LA8" s="241"/>
      <c r="LB8" s="241"/>
      <c r="LC8" s="241"/>
      <c r="LD8" s="241"/>
      <c r="LE8" s="241"/>
      <c r="LF8" s="241"/>
      <c r="LG8" s="241"/>
      <c r="LH8" s="241"/>
      <c r="LI8" s="241"/>
      <c r="LJ8" s="241"/>
      <c r="LK8" s="241"/>
      <c r="LL8" s="241"/>
      <c r="LM8" s="241"/>
      <c r="LN8" s="241"/>
      <c r="LO8" s="241"/>
      <c r="LP8" s="241"/>
      <c r="LQ8" s="241"/>
      <c r="LR8" s="241"/>
      <c r="LS8" s="241"/>
      <c r="LT8" s="241"/>
      <c r="LU8" s="241"/>
      <c r="LV8" s="241"/>
      <c r="LW8" s="241"/>
      <c r="LX8" s="241"/>
      <c r="LY8" s="241"/>
      <c r="LZ8" s="241"/>
      <c r="MA8" s="241"/>
      <c r="MB8" s="241"/>
      <c r="MC8" s="241"/>
      <c r="MD8" s="241"/>
      <c r="ME8" s="241"/>
      <c r="MF8" s="241"/>
      <c r="MG8" s="241"/>
      <c r="MH8" s="241"/>
      <c r="MI8" s="241"/>
      <c r="MJ8" s="241"/>
      <c r="MK8" s="241"/>
      <c r="ML8" s="241"/>
      <c r="MM8" s="241"/>
      <c r="MN8" s="241"/>
      <c r="MO8" s="241"/>
      <c r="MP8" s="241"/>
      <c r="MQ8" s="241"/>
      <c r="MR8" s="241"/>
      <c r="MS8" s="241"/>
      <c r="MT8" s="241"/>
      <c r="MU8" s="241"/>
      <c r="MV8" s="241"/>
      <c r="MW8" s="241"/>
      <c r="MX8" s="241"/>
      <c r="MY8" s="241"/>
      <c r="MZ8" s="241"/>
      <c r="NA8" s="241"/>
      <c r="NB8" s="241"/>
      <c r="NC8" s="241"/>
      <c r="ND8" s="241"/>
      <c r="NE8" s="241"/>
      <c r="NF8" s="241"/>
      <c r="NG8" s="241"/>
      <c r="NH8" s="241"/>
      <c r="NI8" s="241"/>
      <c r="NJ8" s="241"/>
      <c r="NK8" s="241"/>
      <c r="NL8" s="241"/>
      <c r="NM8" s="241"/>
      <c r="NN8" s="241"/>
      <c r="NO8" s="241"/>
      <c r="NP8" s="241"/>
      <c r="NQ8" s="241"/>
      <c r="NR8" s="241"/>
      <c r="NS8" s="241"/>
      <c r="NT8" s="241"/>
      <c r="NU8" s="241"/>
      <c r="NV8" s="241"/>
      <c r="NW8" s="241"/>
      <c r="NX8" s="241"/>
      <c r="NY8" s="241"/>
      <c r="NZ8" s="241"/>
      <c r="OA8" s="241"/>
      <c r="OB8" s="241"/>
      <c r="OC8" s="241"/>
      <c r="OD8" s="241"/>
      <c r="OE8" s="241"/>
      <c r="OF8" s="241"/>
      <c r="OG8" s="241"/>
      <c r="OH8" s="241"/>
      <c r="OI8" s="241"/>
      <c r="OJ8" s="241"/>
      <c r="OK8" s="241"/>
      <c r="OL8" s="241"/>
      <c r="OM8" s="241"/>
      <c r="ON8" s="241"/>
      <c r="OO8" s="241"/>
      <c r="OP8" s="241"/>
      <c r="OQ8" s="241"/>
      <c r="OR8" s="241"/>
      <c r="OS8" s="241"/>
      <c r="OT8" s="241"/>
      <c r="OU8" s="241"/>
      <c r="OV8" s="241"/>
      <c r="OW8" s="241"/>
      <c r="OX8" s="241"/>
      <c r="OY8" s="241"/>
      <c r="OZ8" s="241"/>
      <c r="PA8" s="241"/>
      <c r="PB8" s="241"/>
      <c r="PC8" s="241"/>
      <c r="PD8" s="241"/>
      <c r="PE8" s="241"/>
      <c r="PF8" s="241"/>
      <c r="PG8" s="241"/>
      <c r="PH8" s="241"/>
      <c r="PI8" s="241"/>
      <c r="PJ8" s="241"/>
      <c r="PK8" s="241"/>
      <c r="PL8" s="241"/>
      <c r="PM8" s="241"/>
      <c r="PN8" s="241"/>
      <c r="PO8" s="241"/>
      <c r="PP8" s="241"/>
      <c r="PQ8" s="241"/>
      <c r="PR8" s="241"/>
      <c r="PS8" s="241"/>
      <c r="PT8" s="241"/>
      <c r="PU8" s="241"/>
      <c r="PV8" s="241"/>
      <c r="PW8" s="241"/>
      <c r="PX8" s="241"/>
      <c r="PY8" s="241"/>
      <c r="PZ8" s="241"/>
      <c r="QA8" s="241"/>
      <c r="QB8" s="241"/>
      <c r="QC8" s="241"/>
      <c r="QD8" s="241"/>
      <c r="QE8" s="241"/>
      <c r="QF8" s="241"/>
      <c r="QG8" s="241"/>
      <c r="QH8" s="241"/>
      <c r="QI8" s="241"/>
      <c r="QJ8" s="241"/>
      <c r="QK8" s="241"/>
      <c r="QL8" s="241"/>
      <c r="QM8" s="241"/>
      <c r="QN8" s="241"/>
      <c r="QO8" s="241"/>
      <c r="QP8" s="241"/>
      <c r="QQ8" s="241"/>
      <c r="QR8" s="241"/>
      <c r="QS8" s="241"/>
      <c r="QT8" s="241"/>
      <c r="QU8" s="241"/>
      <c r="QV8" s="241"/>
      <c r="QW8" s="241"/>
      <c r="QX8" s="241"/>
      <c r="QY8" s="241"/>
      <c r="QZ8" s="241"/>
      <c r="RA8" s="241"/>
      <c r="RB8" s="241"/>
      <c r="RC8" s="241"/>
      <c r="RD8" s="241"/>
      <c r="RE8" s="241"/>
      <c r="RF8" s="241"/>
      <c r="RG8" s="241"/>
      <c r="RH8" s="241"/>
      <c r="RI8" s="241"/>
      <c r="RJ8" s="241"/>
      <c r="RK8" s="241"/>
      <c r="RL8" s="241"/>
      <c r="RM8" s="241"/>
      <c r="RN8" s="241"/>
      <c r="RO8" s="241"/>
      <c r="RP8" s="241"/>
      <c r="RQ8" s="241"/>
      <c r="RR8" s="241"/>
      <c r="RS8" s="241"/>
      <c r="RT8" s="241"/>
      <c r="RU8" s="241"/>
      <c r="RV8" s="241"/>
      <c r="RW8" s="241"/>
      <c r="RX8" s="241"/>
      <c r="RY8" s="241"/>
      <c r="RZ8" s="241"/>
      <c r="SA8" s="241"/>
      <c r="SB8" s="241"/>
      <c r="SC8" s="241"/>
      <c r="SD8" s="241"/>
      <c r="SE8" s="241"/>
      <c r="SF8" s="241"/>
      <c r="SG8" s="241"/>
      <c r="SH8" s="241"/>
      <c r="SI8" s="241"/>
      <c r="SJ8" s="241"/>
      <c r="SK8" s="241"/>
      <c r="SL8" s="241"/>
      <c r="SM8" s="241"/>
      <c r="SN8" s="241"/>
      <c r="SO8" s="241"/>
      <c r="SP8" s="241"/>
      <c r="SQ8" s="241"/>
      <c r="SR8" s="241"/>
      <c r="SS8" s="241"/>
      <c r="ST8" s="241"/>
      <c r="SU8" s="241"/>
      <c r="SV8" s="241"/>
      <c r="SW8" s="241"/>
      <c r="SX8" s="241"/>
      <c r="SY8" s="241"/>
      <c r="SZ8" s="241"/>
      <c r="TA8" s="241"/>
      <c r="TB8" s="241"/>
      <c r="TC8" s="241"/>
      <c r="TD8" s="241"/>
      <c r="TE8" s="241"/>
      <c r="TF8" s="241"/>
      <c r="TG8" s="241"/>
      <c r="TH8" s="241"/>
      <c r="TI8" s="241"/>
      <c r="TJ8" s="241"/>
      <c r="TK8" s="241"/>
      <c r="TL8" s="241"/>
      <c r="TM8" s="241"/>
      <c r="TN8" s="241"/>
      <c r="TO8" s="241"/>
      <c r="TP8" s="241"/>
      <c r="TQ8" s="241"/>
      <c r="TR8" s="241"/>
      <c r="TS8" s="241"/>
      <c r="TT8" s="241"/>
      <c r="TU8" s="241"/>
      <c r="TV8" s="241"/>
      <c r="TW8" s="241"/>
      <c r="TX8" s="241"/>
      <c r="TY8" s="241"/>
      <c r="TZ8" s="241"/>
      <c r="UA8" s="241"/>
      <c r="UB8" s="241"/>
      <c r="UC8" s="241"/>
      <c r="UD8" s="241"/>
      <c r="UE8" s="241"/>
      <c r="UF8" s="241"/>
      <c r="UG8" s="241"/>
      <c r="UH8" s="241"/>
      <c r="UI8" s="241"/>
      <c r="UJ8" s="241"/>
      <c r="UK8" s="241"/>
      <c r="UL8" s="241"/>
      <c r="UM8" s="241"/>
      <c r="UN8" s="241"/>
      <c r="UO8" s="241"/>
      <c r="UP8" s="241"/>
      <c r="UQ8" s="241"/>
      <c r="UR8" s="241"/>
      <c r="US8" s="241"/>
      <c r="UT8" s="241"/>
      <c r="UU8" s="241"/>
      <c r="UV8" s="241"/>
      <c r="UW8" s="241"/>
      <c r="UX8" s="241"/>
      <c r="UY8" s="241"/>
      <c r="UZ8" s="241"/>
      <c r="VA8" s="241"/>
      <c r="VB8" s="241"/>
      <c r="VC8" s="241"/>
      <c r="VD8" s="241"/>
      <c r="VE8" s="241"/>
      <c r="VF8" s="241"/>
      <c r="VG8" s="241"/>
      <c r="VH8" s="241"/>
      <c r="VI8" s="241"/>
      <c r="VJ8" s="241"/>
      <c r="VK8" s="241"/>
      <c r="VL8" s="241"/>
      <c r="VM8" s="241"/>
      <c r="VN8" s="241"/>
      <c r="VO8" s="241"/>
      <c r="VP8" s="241"/>
      <c r="VQ8" s="241"/>
      <c r="VR8" s="241"/>
      <c r="VS8" s="241"/>
      <c r="VT8" s="241"/>
      <c r="VU8" s="241"/>
      <c r="VV8" s="241"/>
      <c r="VW8" s="241"/>
      <c r="VX8" s="241"/>
      <c r="VY8" s="241"/>
      <c r="VZ8" s="241"/>
      <c r="WA8" s="241"/>
      <c r="WB8" s="241"/>
      <c r="WC8" s="241"/>
      <c r="WD8" s="241"/>
      <c r="WE8" s="241"/>
      <c r="WF8" s="241"/>
      <c r="WG8" s="241"/>
      <c r="WH8" s="241"/>
      <c r="WI8" s="241"/>
      <c r="WJ8" s="241"/>
      <c r="WK8" s="241"/>
      <c r="WL8" s="241"/>
      <c r="WM8" s="241"/>
      <c r="WN8" s="241"/>
      <c r="WO8" s="241"/>
      <c r="WP8" s="241"/>
      <c r="WQ8" s="241"/>
      <c r="WR8" s="241"/>
      <c r="WS8" s="241"/>
      <c r="WT8" s="241"/>
      <c r="WU8" s="241"/>
      <c r="WV8" s="241"/>
      <c r="WW8" s="241"/>
      <c r="WX8" s="241"/>
      <c r="WY8" s="241"/>
      <c r="WZ8" s="241"/>
      <c r="XA8" s="241"/>
      <c r="XB8" s="241"/>
      <c r="XC8" s="241"/>
      <c r="XD8" s="241"/>
      <c r="XE8" s="241"/>
      <c r="XF8" s="241"/>
      <c r="XG8" s="241"/>
      <c r="XH8" s="241"/>
      <c r="XI8" s="241"/>
      <c r="XJ8" s="241"/>
      <c r="XK8" s="241"/>
      <c r="XL8" s="241"/>
      <c r="XM8" s="241"/>
      <c r="XN8" s="241"/>
      <c r="XO8" s="241"/>
      <c r="XP8" s="241"/>
      <c r="XQ8" s="241"/>
      <c r="XR8" s="241"/>
      <c r="XS8" s="241"/>
      <c r="XT8" s="241"/>
      <c r="XU8" s="241"/>
      <c r="XV8" s="241"/>
      <c r="XW8" s="241"/>
      <c r="XX8" s="241"/>
      <c r="XY8" s="241"/>
      <c r="XZ8" s="241"/>
      <c r="YA8" s="241"/>
      <c r="YB8" s="241"/>
      <c r="YC8" s="241"/>
      <c r="YD8" s="241"/>
      <c r="YE8" s="241"/>
      <c r="YF8" s="241"/>
      <c r="YG8" s="241"/>
      <c r="YH8" s="241"/>
      <c r="YI8" s="241"/>
      <c r="YJ8" s="241"/>
      <c r="YK8" s="241"/>
      <c r="YL8" s="241"/>
      <c r="YM8" s="241"/>
      <c r="YN8" s="241"/>
      <c r="YO8" s="241"/>
      <c r="YP8" s="241"/>
      <c r="YQ8" s="241"/>
      <c r="YR8" s="241"/>
      <c r="YS8" s="241"/>
      <c r="YT8" s="241"/>
      <c r="YU8" s="241"/>
      <c r="YV8" s="241"/>
      <c r="YW8" s="241"/>
      <c r="YX8" s="241"/>
      <c r="YY8" s="241"/>
      <c r="YZ8" s="241"/>
      <c r="ZA8" s="241"/>
      <c r="ZB8" s="241"/>
      <c r="ZC8" s="241"/>
      <c r="ZD8" s="241"/>
      <c r="ZE8" s="241"/>
      <c r="ZF8" s="241"/>
      <c r="ZG8" s="241"/>
      <c r="ZH8" s="241"/>
      <c r="ZI8" s="241"/>
      <c r="ZJ8" s="241"/>
      <c r="ZK8" s="241"/>
      <c r="ZL8" s="241"/>
      <c r="ZM8" s="241"/>
      <c r="ZN8" s="241"/>
      <c r="ZO8" s="241"/>
      <c r="ZP8" s="241"/>
      <c r="ZQ8" s="241"/>
      <c r="ZR8" s="241"/>
      <c r="ZS8" s="241"/>
      <c r="ZT8" s="241"/>
      <c r="ZU8" s="241"/>
      <c r="ZV8" s="241"/>
      <c r="ZW8" s="241"/>
      <c r="ZX8" s="241"/>
      <c r="ZY8" s="241"/>
      <c r="ZZ8" s="241"/>
      <c r="AAA8" s="241"/>
      <c r="AAB8" s="241"/>
      <c r="AAC8" s="241"/>
      <c r="AAD8" s="241"/>
      <c r="AAE8" s="241"/>
      <c r="AAF8" s="241"/>
      <c r="AAG8" s="241"/>
      <c r="AAH8" s="241"/>
      <c r="AAI8" s="241"/>
      <c r="AAJ8" s="241"/>
      <c r="AAK8" s="241"/>
      <c r="AAL8" s="241"/>
      <c r="AAM8" s="241"/>
      <c r="AAN8" s="241"/>
      <c r="AAO8" s="241"/>
      <c r="AAP8" s="241"/>
      <c r="AAQ8" s="241"/>
      <c r="AAR8" s="241"/>
      <c r="AAS8" s="241"/>
      <c r="AAT8" s="241"/>
      <c r="AAU8" s="241"/>
      <c r="AAV8" s="241"/>
      <c r="AAW8" s="241"/>
      <c r="AAX8" s="241"/>
      <c r="AAY8" s="241"/>
      <c r="AAZ8" s="241"/>
      <c r="ABA8" s="241"/>
      <c r="ABB8" s="241"/>
      <c r="ABC8" s="241"/>
      <c r="ABD8" s="241"/>
      <c r="ABE8" s="241"/>
      <c r="ABF8" s="241"/>
      <c r="ABG8" s="241"/>
      <c r="ABH8" s="241"/>
      <c r="ABI8" s="241"/>
      <c r="ABJ8" s="241"/>
      <c r="ABK8" s="241"/>
      <c r="ABL8" s="241"/>
      <c r="ABM8" s="241"/>
      <c r="ABN8" s="241"/>
      <c r="ABO8" s="241"/>
      <c r="ABP8" s="241"/>
      <c r="ABQ8" s="241"/>
      <c r="ABR8" s="241"/>
      <c r="ABS8" s="241"/>
      <c r="ABT8" s="241"/>
      <c r="ABU8" s="241"/>
      <c r="ABV8" s="241"/>
      <c r="ABW8" s="241"/>
      <c r="ABX8" s="241"/>
      <c r="ABY8" s="241"/>
      <c r="ABZ8" s="241"/>
      <c r="ACA8" s="241"/>
      <c r="ACB8" s="241"/>
      <c r="ACC8" s="241"/>
      <c r="ACD8" s="241"/>
      <c r="ACE8" s="241"/>
      <c r="ACF8" s="241"/>
      <c r="ACG8" s="241"/>
      <c r="ACH8" s="241"/>
      <c r="ACI8" s="241"/>
      <c r="ACJ8" s="241"/>
      <c r="ACK8" s="241"/>
      <c r="ACL8" s="241"/>
      <c r="ACM8" s="241"/>
      <c r="ACN8" s="241"/>
      <c r="ACO8" s="241"/>
      <c r="ACP8" s="241"/>
      <c r="ACQ8" s="241"/>
      <c r="ACR8" s="241"/>
      <c r="ACS8" s="241"/>
      <c r="ACT8" s="241"/>
      <c r="ACU8" s="241"/>
      <c r="ACV8" s="241"/>
      <c r="ACW8" s="241"/>
      <c r="ACX8" s="241"/>
      <c r="ACY8" s="241"/>
      <c r="ACZ8" s="241"/>
      <c r="ADA8" s="241"/>
      <c r="ADB8" s="241"/>
      <c r="ADC8" s="241"/>
      <c r="ADD8" s="241"/>
      <c r="ADE8" s="241"/>
      <c r="ADF8" s="241"/>
      <c r="ADG8" s="241"/>
      <c r="ADH8" s="241"/>
      <c r="ADI8" s="241"/>
      <c r="ADJ8" s="241"/>
      <c r="ADK8" s="241"/>
      <c r="ADL8" s="241"/>
      <c r="ADM8" s="241"/>
      <c r="ADN8" s="241"/>
      <c r="ADO8" s="241"/>
      <c r="ADP8" s="241"/>
      <c r="ADQ8" s="241"/>
      <c r="ADR8" s="241"/>
      <c r="ADS8" s="241"/>
      <c r="ADT8" s="241"/>
      <c r="ADU8" s="241"/>
      <c r="ADV8" s="241"/>
      <c r="ADW8" s="241"/>
      <c r="ADX8" s="241"/>
      <c r="ADY8" s="241"/>
      <c r="ADZ8" s="241"/>
      <c r="AEA8" s="241"/>
      <c r="AEB8" s="241"/>
      <c r="AEC8" s="241"/>
      <c r="AED8" s="241"/>
      <c r="AEE8" s="241"/>
      <c r="AEF8" s="241"/>
      <c r="AEG8" s="241"/>
      <c r="AEH8" s="241"/>
      <c r="AEI8" s="241"/>
      <c r="AEJ8" s="241"/>
      <c r="AEK8" s="241"/>
      <c r="AEL8" s="241"/>
      <c r="AEM8" s="241"/>
      <c r="AEN8" s="241"/>
      <c r="AEO8" s="241"/>
      <c r="AEP8" s="241"/>
      <c r="AEQ8" s="241"/>
      <c r="AER8" s="241"/>
      <c r="AES8" s="241"/>
      <c r="AET8" s="241"/>
      <c r="AEU8" s="241"/>
      <c r="AEV8" s="241"/>
      <c r="AEW8" s="241"/>
      <c r="AEX8" s="241"/>
      <c r="AEY8" s="241"/>
      <c r="AEZ8" s="241"/>
      <c r="AFA8" s="241"/>
      <c r="AFB8" s="241"/>
      <c r="AFC8" s="241"/>
      <c r="AFD8" s="241"/>
      <c r="AFE8" s="241"/>
      <c r="AFF8" s="241"/>
      <c r="AFG8" s="241"/>
      <c r="AFH8" s="241"/>
      <c r="AFI8" s="241"/>
      <c r="AFJ8" s="241"/>
      <c r="AFK8" s="241"/>
      <c r="AFL8" s="241"/>
      <c r="AFM8" s="241"/>
      <c r="AFN8" s="241"/>
      <c r="AFO8" s="241"/>
      <c r="AFP8" s="241"/>
      <c r="AFQ8" s="241"/>
      <c r="AFR8" s="241"/>
      <c r="AFS8" s="241"/>
      <c r="AFT8" s="241"/>
      <c r="AFU8" s="241"/>
      <c r="AFV8" s="241"/>
      <c r="AFW8" s="241"/>
      <c r="AFX8" s="241"/>
      <c r="AFY8" s="241"/>
      <c r="AFZ8" s="241"/>
      <c r="AGA8" s="241"/>
      <c r="AGB8" s="241"/>
      <c r="AGC8" s="241"/>
      <c r="AGD8" s="241"/>
      <c r="AGE8" s="241"/>
      <c r="AGF8" s="241"/>
      <c r="AGG8" s="241"/>
      <c r="AGH8" s="241"/>
      <c r="AGI8" s="241"/>
      <c r="AGJ8" s="241"/>
      <c r="AGK8" s="241"/>
      <c r="AGL8" s="241"/>
      <c r="AGM8" s="241"/>
      <c r="AGN8" s="241"/>
      <c r="AGO8" s="241"/>
      <c r="AGP8" s="241"/>
      <c r="AGQ8" s="241"/>
      <c r="AGR8" s="241"/>
      <c r="AGS8" s="241"/>
      <c r="AGT8" s="241"/>
      <c r="AGU8" s="241"/>
      <c r="AGV8" s="241"/>
      <c r="AGW8" s="241"/>
      <c r="AGX8" s="241"/>
      <c r="AGY8" s="241"/>
      <c r="AGZ8" s="241"/>
      <c r="AHA8" s="241"/>
      <c r="AHB8" s="241"/>
      <c r="AHC8" s="241"/>
      <c r="AHD8" s="241"/>
      <c r="AHE8" s="241"/>
      <c r="AHF8" s="241"/>
      <c r="AHG8" s="241"/>
      <c r="AHH8" s="241"/>
      <c r="AHI8" s="241"/>
      <c r="AHJ8" s="241"/>
      <c r="AHK8" s="241"/>
      <c r="AHL8" s="241"/>
      <c r="AHM8" s="241"/>
      <c r="AHN8" s="241"/>
      <c r="AHO8" s="241"/>
      <c r="AHP8" s="241"/>
      <c r="AHQ8" s="241"/>
      <c r="AHR8" s="241"/>
      <c r="AHS8" s="241"/>
      <c r="AHT8" s="241"/>
      <c r="AHU8" s="241"/>
      <c r="AHV8" s="241"/>
      <c r="AHW8" s="241"/>
      <c r="AHX8" s="241"/>
      <c r="AHY8" s="241"/>
      <c r="AHZ8" s="241"/>
      <c r="AIA8" s="241"/>
      <c r="AIB8" s="241"/>
      <c r="AIC8" s="241"/>
      <c r="AID8" s="241"/>
      <c r="AIE8" s="241"/>
      <c r="AIF8" s="241"/>
      <c r="AIG8" s="241"/>
      <c r="AIH8" s="241"/>
      <c r="AII8" s="241"/>
      <c r="AIJ8" s="241"/>
      <c r="AIK8" s="241"/>
      <c r="AIL8" s="241"/>
      <c r="AIM8" s="241"/>
      <c r="AIN8" s="241"/>
      <c r="AIO8" s="241"/>
      <c r="AIP8" s="241"/>
      <c r="AIQ8" s="241"/>
      <c r="AIR8" s="241"/>
      <c r="AIS8" s="241"/>
      <c r="AIT8" s="241"/>
      <c r="AIU8" s="241"/>
      <c r="AIV8" s="241"/>
      <c r="AIW8" s="241"/>
      <c r="AIX8" s="241"/>
      <c r="AIY8" s="241"/>
      <c r="AIZ8" s="241"/>
      <c r="AJA8" s="241"/>
      <c r="AJB8" s="241"/>
      <c r="AJC8" s="241"/>
      <c r="AJD8" s="241"/>
      <c r="AJE8" s="241"/>
      <c r="AJF8" s="241"/>
      <c r="AJG8" s="241"/>
      <c r="AJH8" s="241"/>
      <c r="AJI8" s="241"/>
      <c r="AJJ8" s="241"/>
      <c r="AJK8" s="241"/>
      <c r="AJL8" s="241"/>
      <c r="AJM8" s="241"/>
      <c r="AJN8" s="241"/>
      <c r="AJO8" s="241"/>
      <c r="AJP8" s="241"/>
      <c r="AJQ8" s="241"/>
      <c r="AJR8" s="241"/>
      <c r="AJS8" s="241"/>
      <c r="AJT8" s="241"/>
      <c r="AJU8" s="241"/>
      <c r="AJV8" s="241"/>
      <c r="AJW8" s="241"/>
      <c r="AJX8" s="241"/>
      <c r="AJY8" s="241"/>
      <c r="AJZ8" s="241"/>
      <c r="AKA8" s="241"/>
      <c r="AKB8" s="241"/>
      <c r="AKC8" s="241"/>
      <c r="AKD8" s="241"/>
      <c r="AKE8" s="241"/>
      <c r="AKF8" s="241"/>
      <c r="AKG8" s="241"/>
      <c r="AKH8" s="241"/>
      <c r="AKI8" s="241"/>
      <c r="AKJ8" s="241"/>
      <c r="AKK8" s="241"/>
      <c r="AKL8" s="241"/>
      <c r="AKM8" s="241"/>
      <c r="AKN8" s="241"/>
      <c r="AKO8" s="241"/>
      <c r="AKP8" s="241"/>
      <c r="AKQ8" s="241"/>
      <c r="AKR8" s="241"/>
      <c r="AKS8" s="241"/>
      <c r="AKT8" s="241"/>
      <c r="AKU8" s="241"/>
      <c r="AKV8" s="241"/>
      <c r="AKW8" s="241"/>
      <c r="AKX8" s="241"/>
      <c r="AKY8" s="241"/>
      <c r="AKZ8" s="241"/>
      <c r="ALA8" s="241"/>
      <c r="ALB8" s="241"/>
      <c r="ALC8" s="241"/>
      <c r="ALD8" s="241"/>
      <c r="ALE8" s="241"/>
      <c r="ALF8" s="241"/>
      <c r="ALG8" s="241"/>
      <c r="ALH8" s="241"/>
      <c r="ALI8" s="241"/>
      <c r="ALJ8" s="241"/>
      <c r="ALK8" s="241"/>
      <c r="ALL8" s="241"/>
      <c r="ALM8" s="241"/>
      <c r="ALN8" s="241"/>
      <c r="ALO8" s="241"/>
      <c r="ALP8" s="241"/>
      <c r="ALQ8" s="241"/>
      <c r="ALR8" s="241"/>
      <c r="ALS8" s="241"/>
      <c r="ALT8" s="241"/>
      <c r="ALU8" s="241"/>
      <c r="ALV8" s="241"/>
      <c r="ALW8" s="241"/>
      <c r="ALX8" s="241"/>
      <c r="ALY8" s="241"/>
      <c r="ALZ8" s="241"/>
      <c r="AMA8" s="241"/>
      <c r="AMB8" s="241"/>
      <c r="AMC8" s="241"/>
      <c r="AMD8" s="241"/>
      <c r="AME8" s="241"/>
      <c r="AMF8" s="241"/>
      <c r="AMG8" s="241"/>
      <c r="AMH8" s="241"/>
      <c r="AMI8" s="241"/>
      <c r="AMJ8" s="241"/>
      <c r="AMK8" s="241"/>
      <c r="AML8" s="241"/>
      <c r="AMM8" s="241"/>
      <c r="AMN8" s="241"/>
      <c r="AMO8" s="241"/>
      <c r="AMP8" s="241"/>
      <c r="AMQ8" s="241"/>
      <c r="AMR8" s="241"/>
      <c r="AMS8" s="241"/>
      <c r="AMT8" s="241"/>
      <c r="AMU8" s="241"/>
      <c r="AMV8" s="241"/>
      <c r="AMW8" s="241"/>
      <c r="AMX8" s="241"/>
      <c r="AMY8" s="241"/>
      <c r="AMZ8" s="241"/>
      <c r="ANA8" s="241"/>
      <c r="ANB8" s="241"/>
      <c r="ANC8" s="241"/>
      <c r="AND8" s="241"/>
      <c r="ANE8" s="241"/>
      <c r="ANF8" s="241"/>
      <c r="ANG8" s="241"/>
      <c r="ANH8" s="241"/>
      <c r="ANI8" s="241"/>
      <c r="ANJ8" s="241"/>
      <c r="ANK8" s="241"/>
      <c r="ANL8" s="241"/>
      <c r="ANM8" s="241"/>
      <c r="ANN8" s="241"/>
      <c r="ANO8" s="241"/>
      <c r="ANP8" s="241"/>
      <c r="ANQ8" s="241"/>
      <c r="ANR8" s="241"/>
      <c r="ANS8" s="241"/>
      <c r="ANT8" s="241"/>
      <c r="ANU8" s="241"/>
      <c r="ANV8" s="241"/>
      <c r="ANW8" s="241"/>
      <c r="ANX8" s="241"/>
      <c r="ANY8" s="241"/>
      <c r="ANZ8" s="241"/>
      <c r="AOA8" s="241"/>
      <c r="AOB8" s="241"/>
      <c r="AOC8" s="241"/>
      <c r="AOD8" s="241"/>
      <c r="AOE8" s="241"/>
      <c r="AOF8" s="241"/>
      <c r="AOG8" s="241"/>
      <c r="AOH8" s="241"/>
      <c r="AOI8" s="241"/>
      <c r="AOJ8" s="241"/>
      <c r="AOK8" s="241"/>
      <c r="AOL8" s="241"/>
      <c r="AOM8" s="241"/>
      <c r="AON8" s="241"/>
      <c r="AOO8" s="241"/>
      <c r="AOP8" s="241"/>
      <c r="AOQ8" s="241"/>
      <c r="AOR8" s="241"/>
      <c r="AOS8" s="241"/>
      <c r="AOT8" s="241"/>
      <c r="AOU8" s="241"/>
      <c r="AOV8" s="241"/>
      <c r="AOW8" s="241"/>
      <c r="AOX8" s="241"/>
      <c r="AOY8" s="241"/>
      <c r="AOZ8" s="241"/>
      <c r="APA8" s="241"/>
      <c r="APB8" s="241"/>
      <c r="APC8" s="241"/>
      <c r="APD8" s="241"/>
      <c r="APE8" s="241"/>
      <c r="APF8" s="241"/>
      <c r="APG8" s="241"/>
      <c r="APH8" s="241"/>
      <c r="API8" s="241"/>
      <c r="APJ8" s="241"/>
      <c r="APK8" s="241"/>
      <c r="APL8" s="241"/>
      <c r="APM8" s="241"/>
      <c r="APN8" s="241"/>
      <c r="APO8" s="241"/>
      <c r="APP8" s="241"/>
      <c r="APQ8" s="241"/>
      <c r="APR8" s="241"/>
      <c r="APS8" s="241"/>
      <c r="APT8" s="241"/>
      <c r="APU8" s="241"/>
      <c r="APV8" s="241"/>
      <c r="APW8" s="241"/>
      <c r="APX8" s="241"/>
      <c r="APY8" s="241"/>
      <c r="APZ8" s="241"/>
      <c r="AQA8" s="241"/>
      <c r="AQB8" s="241"/>
      <c r="AQC8" s="241"/>
      <c r="AQD8" s="241"/>
      <c r="AQE8" s="241"/>
      <c r="AQF8" s="241"/>
      <c r="AQG8" s="241"/>
      <c r="AQH8" s="241"/>
      <c r="AQI8" s="241"/>
      <c r="AQJ8" s="241"/>
      <c r="AQK8" s="241"/>
      <c r="AQL8" s="241"/>
      <c r="AQM8" s="241"/>
      <c r="AQN8" s="241"/>
      <c r="AQO8" s="241"/>
      <c r="AQP8" s="241"/>
      <c r="AQQ8" s="241"/>
      <c r="AQR8" s="241"/>
      <c r="AQS8" s="241"/>
      <c r="AQT8" s="241"/>
      <c r="AQU8" s="241"/>
      <c r="AQV8" s="241"/>
      <c r="AQW8" s="241"/>
      <c r="AQX8" s="241"/>
      <c r="AQY8" s="241"/>
      <c r="AQZ8" s="241"/>
      <c r="ARA8" s="241"/>
      <c r="ARB8" s="241"/>
      <c r="ARC8" s="241"/>
      <c r="ARD8" s="241"/>
      <c r="ARE8" s="241"/>
      <c r="ARF8" s="241"/>
      <c r="ARG8" s="241"/>
      <c r="ARH8" s="241"/>
      <c r="ARI8" s="241"/>
      <c r="ARJ8" s="241"/>
      <c r="ARK8" s="241"/>
      <c r="ARL8" s="241"/>
      <c r="ARM8" s="241"/>
      <c r="ARN8" s="241"/>
      <c r="ARO8" s="241"/>
      <c r="ARP8" s="241"/>
      <c r="ARQ8" s="241"/>
      <c r="ARR8" s="241"/>
      <c r="ARS8" s="241"/>
      <c r="ART8" s="241"/>
      <c r="ARU8" s="241"/>
      <c r="ARV8" s="241"/>
      <c r="ARW8" s="241"/>
      <c r="ARX8" s="241"/>
      <c r="ARY8" s="241"/>
      <c r="ARZ8" s="241"/>
      <c r="ASA8" s="241"/>
      <c r="ASB8" s="241"/>
      <c r="ASC8" s="241"/>
      <c r="ASD8" s="241"/>
      <c r="ASE8" s="241"/>
      <c r="ASF8" s="241"/>
      <c r="ASG8" s="241"/>
      <c r="ASH8" s="241"/>
      <c r="ASI8" s="241"/>
      <c r="ASJ8" s="241"/>
      <c r="ASK8" s="241"/>
      <c r="ASL8" s="241"/>
      <c r="ASM8" s="241"/>
      <c r="ASN8" s="241"/>
      <c r="ASO8" s="241"/>
      <c r="ASP8" s="241"/>
      <c r="ASQ8" s="241"/>
      <c r="ASR8" s="241"/>
      <c r="ASS8" s="241"/>
      <c r="AST8" s="241"/>
      <c r="ASU8" s="241"/>
      <c r="ASV8" s="241"/>
      <c r="ASW8" s="241"/>
      <c r="ASX8" s="241"/>
      <c r="ASY8" s="241"/>
      <c r="ASZ8" s="241"/>
      <c r="ATA8" s="241"/>
      <c r="ATB8" s="241"/>
      <c r="ATC8" s="241"/>
      <c r="ATD8" s="241"/>
      <c r="ATE8" s="241"/>
      <c r="ATF8" s="241"/>
      <c r="ATG8" s="241"/>
      <c r="ATH8" s="241"/>
      <c r="ATI8" s="241"/>
      <c r="ATJ8" s="241"/>
      <c r="ATK8" s="241"/>
      <c r="ATL8" s="241"/>
      <c r="ATM8" s="241"/>
      <c r="ATN8" s="241"/>
      <c r="ATO8" s="241"/>
      <c r="ATP8" s="241"/>
      <c r="ATQ8" s="241"/>
      <c r="ATR8" s="241"/>
      <c r="ATS8" s="241"/>
      <c r="ATT8" s="241"/>
      <c r="ATU8" s="241"/>
      <c r="ATV8" s="241"/>
      <c r="ATW8" s="241"/>
      <c r="ATX8" s="241"/>
      <c r="ATY8" s="241"/>
      <c r="ATZ8" s="241"/>
      <c r="AUA8" s="241"/>
      <c r="AUB8" s="241"/>
      <c r="AUC8" s="241"/>
      <c r="AUD8" s="241"/>
      <c r="AUE8" s="241"/>
      <c r="AUF8" s="241"/>
      <c r="AUG8" s="241"/>
      <c r="AUH8" s="241"/>
      <c r="AUI8" s="241"/>
      <c r="AUJ8" s="241"/>
      <c r="AUK8" s="241"/>
      <c r="AUL8" s="241"/>
      <c r="AUM8" s="241"/>
      <c r="AUN8" s="241"/>
      <c r="AUO8" s="241"/>
      <c r="AUP8" s="241"/>
      <c r="AUQ8" s="241"/>
      <c r="AUR8" s="241"/>
      <c r="AUS8" s="241"/>
      <c r="AUT8" s="241"/>
      <c r="AUU8" s="241"/>
      <c r="AUV8" s="241"/>
      <c r="AUW8" s="241"/>
      <c r="AUX8" s="241"/>
      <c r="AUY8" s="241"/>
      <c r="AUZ8" s="241"/>
      <c r="AVA8" s="241"/>
      <c r="AVB8" s="241"/>
      <c r="AVC8" s="241"/>
      <c r="AVD8" s="241"/>
      <c r="AVE8" s="241"/>
      <c r="AVF8" s="241"/>
      <c r="AVG8" s="241"/>
      <c r="AVH8" s="241"/>
      <c r="AVI8" s="241"/>
      <c r="AVJ8" s="241"/>
      <c r="AVK8" s="241"/>
      <c r="AVL8" s="241"/>
      <c r="AVM8" s="241"/>
      <c r="AVN8" s="241"/>
      <c r="AVO8" s="241"/>
      <c r="AVP8" s="241"/>
      <c r="AVQ8" s="241"/>
      <c r="AVR8" s="241"/>
      <c r="AVS8" s="241"/>
      <c r="AVT8" s="241"/>
      <c r="AVU8" s="241"/>
      <c r="AVV8" s="241"/>
      <c r="AVW8" s="241"/>
      <c r="AVX8" s="241"/>
      <c r="AVY8" s="241"/>
      <c r="AVZ8" s="241"/>
      <c r="AWA8" s="241"/>
      <c r="AWB8" s="241"/>
      <c r="AWC8" s="241"/>
      <c r="AWD8" s="241"/>
      <c r="AWE8" s="241"/>
      <c r="AWF8" s="241"/>
      <c r="AWG8" s="241"/>
      <c r="AWH8" s="241"/>
      <c r="AWI8" s="241"/>
      <c r="AWJ8" s="241"/>
      <c r="AWK8" s="241"/>
      <c r="AWL8" s="241"/>
      <c r="AWM8" s="241"/>
      <c r="AWN8" s="241"/>
      <c r="AWO8" s="241"/>
      <c r="AWP8" s="241"/>
      <c r="AWQ8" s="241"/>
      <c r="AWR8" s="241"/>
      <c r="AWS8" s="241"/>
      <c r="AWT8" s="241"/>
      <c r="AWU8" s="241"/>
      <c r="AWV8" s="241"/>
      <c r="AWW8" s="241"/>
      <c r="AWX8" s="241"/>
      <c r="AWY8" s="241"/>
      <c r="AWZ8" s="241"/>
      <c r="AXA8" s="241"/>
      <c r="AXB8" s="241"/>
      <c r="AXC8" s="241"/>
      <c r="AXD8" s="241"/>
      <c r="AXE8" s="241"/>
      <c r="AXF8" s="241"/>
      <c r="AXG8" s="241"/>
      <c r="AXH8" s="241"/>
      <c r="AXI8" s="241"/>
      <c r="AXJ8" s="241"/>
      <c r="AXK8" s="241"/>
      <c r="AXL8" s="241"/>
      <c r="AXM8" s="241"/>
      <c r="AXN8" s="241"/>
      <c r="AXO8" s="241"/>
      <c r="AXP8" s="241"/>
      <c r="AXQ8" s="241"/>
      <c r="AXR8" s="241"/>
      <c r="AXS8" s="241"/>
      <c r="AXT8" s="241"/>
      <c r="AXU8" s="241"/>
      <c r="AXV8" s="241"/>
      <c r="AXW8" s="241"/>
      <c r="AXX8" s="241"/>
      <c r="AXY8" s="241"/>
      <c r="AXZ8" s="241"/>
      <c r="AYA8" s="241"/>
      <c r="AYB8" s="241"/>
      <c r="AYC8" s="241"/>
      <c r="AYD8" s="241"/>
      <c r="AYE8" s="241"/>
      <c r="AYF8" s="241"/>
      <c r="AYG8" s="241"/>
      <c r="AYH8" s="241"/>
      <c r="AYI8" s="241"/>
      <c r="AYJ8" s="241"/>
      <c r="AYK8" s="241"/>
      <c r="AYL8" s="241"/>
      <c r="AYM8" s="241"/>
      <c r="AYN8" s="241"/>
      <c r="AYO8" s="241"/>
      <c r="AYP8" s="241"/>
      <c r="AYQ8" s="241"/>
      <c r="AYR8" s="241"/>
      <c r="AYS8" s="241"/>
      <c r="AYT8" s="241"/>
      <c r="AYU8" s="241"/>
      <c r="AYV8" s="241"/>
      <c r="AYW8" s="241"/>
      <c r="AYX8" s="241"/>
      <c r="AYY8" s="241"/>
      <c r="AYZ8" s="241"/>
      <c r="AZA8" s="241"/>
      <c r="AZB8" s="241"/>
      <c r="AZC8" s="241"/>
      <c r="AZD8" s="241"/>
      <c r="AZE8" s="241"/>
      <c r="AZF8" s="241"/>
      <c r="AZG8" s="241"/>
      <c r="AZH8" s="241"/>
      <c r="AZI8" s="241"/>
      <c r="AZJ8" s="241"/>
      <c r="AZK8" s="241"/>
      <c r="AZL8" s="241"/>
      <c r="AZM8" s="241"/>
      <c r="AZN8" s="241"/>
      <c r="AZO8" s="241"/>
      <c r="AZP8" s="241"/>
      <c r="AZQ8" s="241"/>
      <c r="AZR8" s="241"/>
      <c r="AZS8" s="241"/>
      <c r="AZT8" s="241"/>
      <c r="AZU8" s="241"/>
      <c r="AZV8" s="241"/>
      <c r="AZW8" s="241"/>
      <c r="AZX8" s="241"/>
      <c r="AZY8" s="241"/>
      <c r="AZZ8" s="241"/>
      <c r="BAA8" s="241"/>
      <c r="BAB8" s="241"/>
      <c r="BAC8" s="241"/>
      <c r="BAD8" s="241"/>
      <c r="BAE8" s="241"/>
      <c r="BAF8" s="241"/>
      <c r="BAG8" s="241"/>
      <c r="BAH8" s="241"/>
      <c r="BAI8" s="241"/>
      <c r="BAJ8" s="241"/>
      <c r="BAK8" s="241"/>
      <c r="BAL8" s="241"/>
      <c r="BAM8" s="241"/>
      <c r="BAN8" s="241"/>
      <c r="BAO8" s="241"/>
      <c r="BAP8" s="241"/>
      <c r="BAQ8" s="241"/>
      <c r="BAR8" s="241"/>
      <c r="BAS8" s="241"/>
      <c r="BAT8" s="241"/>
      <c r="BAU8" s="241"/>
      <c r="BAV8" s="241"/>
      <c r="BAW8" s="241"/>
      <c r="BAX8" s="241"/>
      <c r="BAY8" s="241"/>
      <c r="BAZ8" s="241"/>
      <c r="BBA8" s="241"/>
      <c r="BBB8" s="241"/>
      <c r="BBC8" s="241"/>
      <c r="BBD8" s="241"/>
      <c r="BBE8" s="241"/>
      <c r="BBF8" s="241"/>
      <c r="BBG8" s="241"/>
      <c r="BBH8" s="241"/>
      <c r="BBI8" s="241"/>
      <c r="BBJ8" s="241"/>
      <c r="BBK8" s="241"/>
      <c r="BBL8" s="241"/>
      <c r="BBM8" s="241"/>
      <c r="BBN8" s="241"/>
      <c r="BBO8" s="241"/>
      <c r="BBP8" s="241"/>
      <c r="BBQ8" s="241"/>
      <c r="BBR8" s="241"/>
      <c r="BBS8" s="241"/>
      <c r="BBT8" s="241"/>
      <c r="BBU8" s="241"/>
      <c r="BBV8" s="241"/>
      <c r="BBW8" s="241"/>
      <c r="BBX8" s="241"/>
      <c r="BBY8" s="241"/>
      <c r="BBZ8" s="241"/>
      <c r="BCA8" s="241"/>
      <c r="BCB8" s="241"/>
      <c r="BCC8" s="241"/>
      <c r="BCD8" s="241"/>
      <c r="BCE8" s="241"/>
      <c r="BCF8" s="241"/>
      <c r="BCG8" s="241"/>
      <c r="BCH8" s="241"/>
      <c r="BCI8" s="241"/>
      <c r="BCJ8" s="241"/>
      <c r="BCK8" s="241"/>
      <c r="BCL8" s="241"/>
      <c r="BCM8" s="241"/>
      <c r="BCN8" s="241"/>
      <c r="BCO8" s="241"/>
      <c r="BCP8" s="241"/>
      <c r="BCQ8" s="241"/>
      <c r="BCR8" s="241"/>
      <c r="BCS8" s="241"/>
      <c r="BCT8" s="241"/>
      <c r="BCU8" s="241"/>
      <c r="BCV8" s="241"/>
      <c r="BCW8" s="241"/>
      <c r="BCX8" s="241"/>
      <c r="BCY8" s="241"/>
      <c r="BCZ8" s="241"/>
      <c r="BDA8" s="241"/>
      <c r="BDB8" s="241"/>
      <c r="BDC8" s="241"/>
      <c r="BDD8" s="241"/>
      <c r="BDE8" s="241"/>
      <c r="BDF8" s="241"/>
      <c r="BDG8" s="241"/>
      <c r="BDH8" s="241"/>
      <c r="BDI8" s="241"/>
      <c r="BDJ8" s="241"/>
      <c r="BDK8" s="241"/>
      <c r="BDL8" s="241"/>
      <c r="BDM8" s="241"/>
      <c r="BDN8" s="241"/>
      <c r="BDO8" s="241"/>
      <c r="BDP8" s="241"/>
      <c r="BDQ8" s="241"/>
      <c r="BDR8" s="241"/>
      <c r="BDS8" s="241"/>
      <c r="BDT8" s="241"/>
      <c r="BDU8" s="241"/>
      <c r="BDV8" s="241"/>
      <c r="BDW8" s="241"/>
      <c r="BDX8" s="241"/>
      <c r="BDY8" s="241"/>
      <c r="BDZ8" s="241"/>
      <c r="BEA8" s="241"/>
      <c r="BEB8" s="241"/>
      <c r="BEC8" s="241"/>
      <c r="BED8" s="241"/>
      <c r="BEE8" s="241"/>
      <c r="BEF8" s="241"/>
      <c r="BEG8" s="241"/>
      <c r="BEH8" s="241"/>
      <c r="BEI8" s="241"/>
      <c r="BEJ8" s="241"/>
      <c r="BEK8" s="241"/>
      <c r="BEL8" s="241"/>
      <c r="BEM8" s="241"/>
      <c r="BEN8" s="241"/>
      <c r="BEO8" s="241"/>
      <c r="BEP8" s="241"/>
      <c r="BEQ8" s="241"/>
      <c r="BER8" s="241"/>
      <c r="BES8" s="241"/>
      <c r="BET8" s="241"/>
      <c r="BEU8" s="241"/>
      <c r="BEV8" s="241"/>
      <c r="BEW8" s="241"/>
      <c r="BEX8" s="241"/>
      <c r="BEY8" s="241"/>
      <c r="BEZ8" s="241"/>
      <c r="BFA8" s="241"/>
      <c r="BFB8" s="241"/>
      <c r="BFC8" s="241"/>
      <c r="BFD8" s="241"/>
      <c r="BFE8" s="241"/>
      <c r="BFF8" s="241"/>
      <c r="BFG8" s="241"/>
      <c r="BFH8" s="241"/>
      <c r="BFI8" s="241"/>
      <c r="BFJ8" s="241"/>
      <c r="BFK8" s="241"/>
      <c r="BFL8" s="241"/>
      <c r="BFM8" s="241"/>
      <c r="BFN8" s="241"/>
      <c r="BFO8" s="241"/>
      <c r="BFP8" s="241"/>
      <c r="BFQ8" s="241"/>
      <c r="BFR8" s="241"/>
      <c r="BFS8" s="241"/>
      <c r="BFT8" s="241"/>
      <c r="BFU8" s="241"/>
      <c r="BFV8" s="241"/>
      <c r="BFW8" s="241"/>
      <c r="BFX8" s="241"/>
      <c r="BFY8" s="241"/>
      <c r="BFZ8" s="241"/>
      <c r="BGA8" s="241"/>
      <c r="BGB8" s="241"/>
      <c r="BGC8" s="241"/>
      <c r="BGD8" s="241"/>
      <c r="BGE8" s="241"/>
      <c r="BGF8" s="241"/>
      <c r="BGG8" s="241"/>
      <c r="BGH8" s="241"/>
      <c r="BGI8" s="241"/>
      <c r="BGJ8" s="241"/>
      <c r="BGK8" s="241"/>
      <c r="BGL8" s="241"/>
      <c r="BGM8" s="241"/>
      <c r="BGN8" s="241"/>
      <c r="BGO8" s="241"/>
      <c r="BGP8" s="241"/>
      <c r="BGQ8" s="241"/>
      <c r="BGR8" s="241"/>
      <c r="BGS8" s="241"/>
      <c r="BGT8" s="241"/>
      <c r="BGU8" s="241"/>
      <c r="BGV8" s="241"/>
      <c r="BGW8" s="241"/>
      <c r="BGX8" s="241"/>
      <c r="BGY8" s="241"/>
      <c r="BGZ8" s="241"/>
      <c r="BHA8" s="241"/>
      <c r="BHB8" s="241"/>
      <c r="BHC8" s="241"/>
      <c r="BHD8" s="241"/>
      <c r="BHE8" s="241"/>
      <c r="BHF8" s="241"/>
      <c r="BHG8" s="241"/>
      <c r="BHH8" s="241"/>
      <c r="BHI8" s="241"/>
      <c r="BHJ8" s="241"/>
      <c r="BHK8" s="241"/>
      <c r="BHL8" s="241"/>
      <c r="BHM8" s="241"/>
      <c r="BHN8" s="241"/>
      <c r="BHO8" s="241"/>
      <c r="BHP8" s="241"/>
      <c r="BHQ8" s="241"/>
      <c r="BHR8" s="241"/>
      <c r="BHS8" s="241"/>
      <c r="BHT8" s="241"/>
      <c r="BHU8" s="241"/>
      <c r="BHV8" s="241"/>
      <c r="BHW8" s="241"/>
      <c r="BHX8" s="241"/>
      <c r="BHY8" s="241"/>
      <c r="BHZ8" s="241"/>
      <c r="BIA8" s="241"/>
      <c r="BIB8" s="241"/>
      <c r="BIC8" s="241"/>
      <c r="BID8" s="241"/>
      <c r="BIE8" s="241"/>
      <c r="BIF8" s="241"/>
      <c r="BIG8" s="241"/>
      <c r="BIH8" s="241"/>
      <c r="BII8" s="241"/>
      <c r="BIJ8" s="241"/>
      <c r="BIK8" s="241"/>
      <c r="BIL8" s="241"/>
      <c r="BIM8" s="241"/>
      <c r="BIN8" s="241"/>
      <c r="BIO8" s="241"/>
      <c r="BIP8" s="241"/>
      <c r="BIQ8" s="241"/>
      <c r="BIR8" s="241"/>
      <c r="BIS8" s="241"/>
      <c r="BIT8" s="241"/>
      <c r="BIU8" s="241"/>
      <c r="BIV8" s="241"/>
      <c r="BIW8" s="241"/>
      <c r="BIX8" s="241"/>
      <c r="BIY8" s="241"/>
      <c r="BIZ8" s="241"/>
      <c r="BJA8" s="241"/>
      <c r="BJB8" s="241"/>
      <c r="BJC8" s="241"/>
      <c r="BJD8" s="241"/>
      <c r="BJE8" s="241"/>
      <c r="BJF8" s="241"/>
      <c r="BJG8" s="241"/>
      <c r="BJH8" s="241"/>
      <c r="BJI8" s="241"/>
      <c r="BJJ8" s="241"/>
      <c r="BJK8" s="241"/>
      <c r="BJL8" s="241"/>
      <c r="BJM8" s="241"/>
      <c r="BJN8" s="241"/>
      <c r="BJO8" s="241"/>
      <c r="BJP8" s="241"/>
      <c r="BJQ8" s="241"/>
      <c r="BJR8" s="241"/>
      <c r="BJS8" s="241"/>
      <c r="BJT8" s="241"/>
      <c r="BJU8" s="241"/>
      <c r="BJV8" s="241"/>
      <c r="BJW8" s="241"/>
      <c r="BJX8" s="241"/>
      <c r="BJY8" s="241"/>
      <c r="BJZ8" s="241"/>
      <c r="BKA8" s="241"/>
      <c r="BKB8" s="241"/>
      <c r="BKC8" s="241"/>
      <c r="BKD8" s="241"/>
      <c r="BKE8" s="241"/>
      <c r="BKF8" s="241"/>
      <c r="BKG8" s="241"/>
      <c r="BKH8" s="241"/>
      <c r="BKI8" s="241"/>
      <c r="BKJ8" s="241"/>
      <c r="BKK8" s="241"/>
      <c r="BKL8" s="241"/>
      <c r="BKM8" s="241"/>
      <c r="BKN8" s="241"/>
      <c r="BKO8" s="241"/>
      <c r="BKP8" s="241"/>
      <c r="BKQ8" s="241"/>
      <c r="BKR8" s="241"/>
      <c r="BKS8" s="241"/>
      <c r="BKT8" s="241"/>
      <c r="BKU8" s="241"/>
      <c r="BKV8" s="241"/>
      <c r="BKW8" s="241"/>
      <c r="BKX8" s="241"/>
      <c r="BKY8" s="241"/>
      <c r="BKZ8" s="241"/>
      <c r="BLA8" s="241"/>
      <c r="BLB8" s="241"/>
      <c r="BLC8" s="241"/>
      <c r="BLD8" s="241"/>
      <c r="BLE8" s="241"/>
      <c r="BLF8" s="241"/>
      <c r="BLG8" s="241"/>
      <c r="BLH8" s="241"/>
      <c r="BLI8" s="241"/>
      <c r="BLJ8" s="241"/>
      <c r="BLK8" s="241"/>
      <c r="BLL8" s="241"/>
      <c r="BLM8" s="241"/>
      <c r="BLN8" s="241"/>
      <c r="BLO8" s="241"/>
      <c r="BLP8" s="241"/>
      <c r="BLQ8" s="241"/>
      <c r="BLR8" s="241"/>
      <c r="BLS8" s="241"/>
      <c r="BLT8" s="241"/>
      <c r="BLU8" s="241"/>
      <c r="BLV8" s="241"/>
      <c r="BLW8" s="241"/>
      <c r="BLX8" s="241"/>
      <c r="BLY8" s="241"/>
      <c r="BLZ8" s="241"/>
      <c r="BMA8" s="241"/>
      <c r="BMB8" s="241"/>
      <c r="BMC8" s="241"/>
      <c r="BMD8" s="241"/>
      <c r="BME8" s="241"/>
      <c r="BMF8" s="241"/>
      <c r="BMG8" s="241"/>
      <c r="BMH8" s="241"/>
      <c r="BMI8" s="241"/>
      <c r="BMJ8" s="241"/>
      <c r="BMK8" s="241"/>
      <c r="BML8" s="241"/>
      <c r="BMM8" s="241"/>
      <c r="BMN8" s="241"/>
      <c r="BMO8" s="241"/>
      <c r="BMP8" s="241"/>
      <c r="BMQ8" s="241"/>
      <c r="BMR8" s="241"/>
      <c r="BMS8" s="241"/>
      <c r="BMT8" s="241"/>
      <c r="BMU8" s="241"/>
      <c r="BMV8" s="241"/>
      <c r="BMW8" s="241"/>
      <c r="BMX8" s="241"/>
      <c r="BMY8" s="241"/>
      <c r="BMZ8" s="241"/>
      <c r="BNA8" s="241"/>
      <c r="BNB8" s="241"/>
      <c r="BNC8" s="241"/>
      <c r="BND8" s="241"/>
      <c r="BNE8" s="241"/>
      <c r="BNF8" s="241"/>
      <c r="BNG8" s="241"/>
      <c r="BNH8" s="241"/>
      <c r="BNI8" s="241"/>
      <c r="BNJ8" s="241"/>
      <c r="BNK8" s="241"/>
      <c r="BNL8" s="241"/>
      <c r="BNM8" s="241"/>
      <c r="BNN8" s="241"/>
      <c r="BNO8" s="241"/>
      <c r="BNP8" s="241"/>
      <c r="BNQ8" s="241"/>
      <c r="BNR8" s="241"/>
      <c r="BNS8" s="241"/>
      <c r="BNT8" s="241"/>
      <c r="BNU8" s="241"/>
      <c r="BNV8" s="241"/>
      <c r="BNW8" s="241"/>
      <c r="BNX8" s="241"/>
      <c r="BNY8" s="241"/>
      <c r="BNZ8" s="241"/>
      <c r="BOA8" s="241"/>
      <c r="BOB8" s="241"/>
      <c r="BOC8" s="241"/>
      <c r="BOD8" s="241"/>
      <c r="BOE8" s="241"/>
      <c r="BOF8" s="241"/>
      <c r="BOG8" s="241"/>
      <c r="BOH8" s="241"/>
      <c r="BOI8" s="241"/>
      <c r="BOJ8" s="241"/>
      <c r="BOK8" s="241"/>
      <c r="BOL8" s="241"/>
      <c r="BOM8" s="241"/>
      <c r="BON8" s="241"/>
      <c r="BOO8" s="241"/>
      <c r="BOP8" s="241"/>
      <c r="BOQ8" s="241"/>
      <c r="BOR8" s="241"/>
      <c r="BOS8" s="241"/>
      <c r="BOT8" s="241"/>
      <c r="BOU8" s="241"/>
      <c r="BOV8" s="241"/>
      <c r="BOW8" s="241"/>
      <c r="BOX8" s="241"/>
      <c r="BOY8" s="241"/>
      <c r="BOZ8" s="241"/>
      <c r="BPA8" s="241"/>
      <c r="BPB8" s="241"/>
      <c r="BPC8" s="241"/>
      <c r="BPD8" s="241"/>
      <c r="BPE8" s="241"/>
      <c r="BPF8" s="241"/>
      <c r="BPG8" s="241"/>
      <c r="BPH8" s="241"/>
      <c r="BPI8" s="241"/>
      <c r="BPJ8" s="241"/>
      <c r="BPK8" s="241"/>
      <c r="BPL8" s="241"/>
      <c r="BPM8" s="241"/>
      <c r="BPN8" s="241"/>
      <c r="BPO8" s="241"/>
      <c r="BPP8" s="241"/>
      <c r="BPQ8" s="241"/>
      <c r="BPR8" s="241"/>
      <c r="BPS8" s="241"/>
      <c r="BPT8" s="241"/>
      <c r="BPU8" s="241"/>
      <c r="BPV8" s="241"/>
      <c r="BPW8" s="241"/>
      <c r="BPX8" s="241"/>
      <c r="BPY8" s="241"/>
      <c r="BPZ8" s="241"/>
      <c r="BQA8" s="241"/>
      <c r="BQB8" s="241"/>
      <c r="BQC8" s="241"/>
      <c r="BQD8" s="241"/>
      <c r="BQE8" s="241"/>
      <c r="BQF8" s="241"/>
      <c r="BQG8" s="241"/>
      <c r="BQH8" s="241"/>
      <c r="BQI8" s="241"/>
      <c r="BQJ8" s="241"/>
      <c r="BQK8" s="241"/>
      <c r="BQL8" s="241"/>
      <c r="BQM8" s="241"/>
      <c r="BQN8" s="241"/>
      <c r="BQO8" s="241"/>
      <c r="BQP8" s="241"/>
      <c r="BQQ8" s="241"/>
      <c r="BQR8" s="241"/>
      <c r="BQS8" s="241"/>
      <c r="BQT8" s="241"/>
      <c r="BQU8" s="241"/>
      <c r="BQV8" s="241"/>
      <c r="BQW8" s="241"/>
      <c r="BQX8" s="241"/>
      <c r="BQY8" s="241"/>
      <c r="BQZ8" s="241"/>
      <c r="BRA8" s="241"/>
      <c r="BRB8" s="241"/>
      <c r="BRC8" s="241"/>
      <c r="BRD8" s="241"/>
      <c r="BRE8" s="241"/>
      <c r="BRF8" s="241"/>
      <c r="BRG8" s="241"/>
      <c r="BRH8" s="241"/>
      <c r="BRI8" s="241"/>
      <c r="BRJ8" s="241"/>
      <c r="BRK8" s="241"/>
      <c r="BRL8" s="241"/>
      <c r="BRM8" s="241"/>
      <c r="BRN8" s="241"/>
      <c r="BRO8" s="241"/>
      <c r="BRP8" s="241"/>
      <c r="BRQ8" s="241"/>
      <c r="BRR8" s="241"/>
      <c r="BRS8" s="241"/>
      <c r="BRT8" s="241"/>
      <c r="BRU8" s="241"/>
      <c r="BRV8" s="241"/>
      <c r="BRW8" s="241"/>
      <c r="BRX8" s="241"/>
      <c r="BRY8" s="241"/>
      <c r="BRZ8" s="241"/>
      <c r="BSA8" s="241"/>
      <c r="BSB8" s="241"/>
      <c r="BSC8" s="241"/>
      <c r="BSD8" s="241"/>
      <c r="BSE8" s="241"/>
      <c r="BSF8" s="241"/>
      <c r="BSG8" s="241"/>
      <c r="BSH8" s="241"/>
      <c r="BSI8" s="241"/>
      <c r="BSJ8" s="241"/>
      <c r="BSK8" s="241"/>
      <c r="BSL8" s="241"/>
      <c r="BSM8" s="241"/>
      <c r="BSN8" s="241"/>
      <c r="BSO8" s="241"/>
      <c r="BSP8" s="241"/>
      <c r="BSQ8" s="241"/>
      <c r="BSR8" s="241"/>
      <c r="BSS8" s="241"/>
      <c r="BST8" s="241"/>
      <c r="BSU8" s="241"/>
      <c r="BSV8" s="241"/>
      <c r="BSW8" s="241"/>
      <c r="BSX8" s="241"/>
      <c r="BSY8" s="241"/>
      <c r="BSZ8" s="241"/>
      <c r="BTA8" s="241"/>
      <c r="BTB8" s="241"/>
      <c r="BTC8" s="241"/>
      <c r="BTD8" s="241"/>
      <c r="BTE8" s="241"/>
      <c r="BTF8" s="241"/>
      <c r="BTG8" s="241"/>
      <c r="BTH8" s="241"/>
      <c r="BTI8" s="241"/>
      <c r="BTJ8" s="241"/>
      <c r="BTK8" s="241"/>
      <c r="BTL8" s="241"/>
      <c r="BTM8" s="241"/>
      <c r="BTN8" s="241"/>
      <c r="BTO8" s="241"/>
      <c r="BTP8" s="241"/>
      <c r="BTQ8" s="241"/>
      <c r="BTR8" s="241"/>
      <c r="BTS8" s="241"/>
      <c r="BTT8" s="241"/>
      <c r="BTU8" s="241"/>
      <c r="BTV8" s="241"/>
      <c r="BTW8" s="241"/>
      <c r="BTX8" s="241"/>
      <c r="BTY8" s="241"/>
      <c r="BTZ8" s="241"/>
      <c r="BUA8" s="241"/>
      <c r="BUB8" s="241"/>
      <c r="BUC8" s="241"/>
      <c r="BUD8" s="241"/>
      <c r="BUE8" s="241"/>
      <c r="BUF8" s="241"/>
      <c r="BUG8" s="241"/>
      <c r="BUH8" s="241"/>
      <c r="BUI8" s="241"/>
      <c r="BUJ8" s="241"/>
      <c r="BUK8" s="241"/>
      <c r="BUL8" s="241"/>
      <c r="BUM8" s="241"/>
      <c r="BUN8" s="241"/>
      <c r="BUO8" s="241"/>
      <c r="BUP8" s="241"/>
      <c r="BUQ8" s="241"/>
      <c r="BUR8" s="241"/>
      <c r="BUS8" s="241"/>
      <c r="BUT8" s="241"/>
      <c r="BUU8" s="241"/>
      <c r="BUV8" s="241"/>
      <c r="BUW8" s="241"/>
      <c r="BUX8" s="241"/>
      <c r="BUY8" s="241"/>
      <c r="BUZ8" s="241"/>
      <c r="BVA8" s="241"/>
      <c r="BVB8" s="241"/>
      <c r="BVC8" s="241"/>
      <c r="BVD8" s="241"/>
      <c r="BVE8" s="241"/>
      <c r="BVF8" s="241"/>
      <c r="BVG8" s="241"/>
      <c r="BVH8" s="241"/>
      <c r="BVI8" s="241"/>
      <c r="BVJ8" s="241"/>
      <c r="BVK8" s="241"/>
      <c r="BVL8" s="241"/>
      <c r="BVM8" s="241"/>
      <c r="BVN8" s="241"/>
      <c r="BVO8" s="241"/>
      <c r="BVP8" s="241"/>
      <c r="BVQ8" s="241"/>
      <c r="BVR8" s="241"/>
      <c r="BVS8" s="241"/>
      <c r="BVT8" s="241"/>
      <c r="BVU8" s="241"/>
      <c r="BVV8" s="241"/>
      <c r="BVW8" s="241"/>
      <c r="BVX8" s="241"/>
      <c r="BVY8" s="241"/>
      <c r="BVZ8" s="241"/>
      <c r="BWA8" s="241"/>
      <c r="BWB8" s="241"/>
      <c r="BWC8" s="241"/>
      <c r="BWD8" s="241"/>
      <c r="BWE8" s="241"/>
      <c r="BWF8" s="241"/>
      <c r="BWG8" s="241"/>
      <c r="BWH8" s="241"/>
      <c r="BWI8" s="241"/>
      <c r="BWJ8" s="241"/>
      <c r="BWK8" s="241"/>
      <c r="BWL8" s="241"/>
      <c r="BWM8" s="241"/>
      <c r="BWN8" s="241"/>
      <c r="BWO8" s="241"/>
      <c r="BWP8" s="241"/>
      <c r="BWQ8" s="241"/>
      <c r="BWR8" s="241"/>
      <c r="BWS8" s="241"/>
      <c r="BWT8" s="241"/>
      <c r="BWU8" s="241"/>
      <c r="BWV8" s="241"/>
      <c r="BWW8" s="241"/>
      <c r="BWX8" s="241"/>
      <c r="BWY8" s="241"/>
      <c r="BWZ8" s="241"/>
      <c r="BXA8" s="241"/>
      <c r="BXB8" s="241"/>
      <c r="BXC8" s="241"/>
      <c r="BXD8" s="241"/>
      <c r="BXE8" s="241"/>
      <c r="BXF8" s="241"/>
      <c r="BXG8" s="241"/>
      <c r="BXH8" s="241"/>
      <c r="BXI8" s="241"/>
      <c r="BXJ8" s="241"/>
      <c r="BXK8" s="241"/>
      <c r="BXL8" s="241"/>
      <c r="BXM8" s="241"/>
      <c r="BXN8" s="241"/>
      <c r="BXO8" s="241"/>
      <c r="BXP8" s="241"/>
      <c r="BXQ8" s="241"/>
      <c r="BXR8" s="241"/>
      <c r="BXS8" s="241"/>
      <c r="BXT8" s="241"/>
      <c r="BXU8" s="241"/>
      <c r="BXV8" s="241"/>
      <c r="BXW8" s="241"/>
      <c r="BXX8" s="241"/>
      <c r="BXY8" s="241"/>
      <c r="BXZ8" s="241"/>
      <c r="BYA8" s="241"/>
      <c r="BYB8" s="241"/>
      <c r="BYC8" s="241"/>
      <c r="BYD8" s="241"/>
      <c r="BYE8" s="241"/>
      <c r="BYF8" s="241"/>
      <c r="BYG8" s="241"/>
      <c r="BYH8" s="241"/>
      <c r="BYI8" s="241"/>
      <c r="BYJ8" s="241"/>
      <c r="BYK8" s="241"/>
      <c r="BYL8" s="241"/>
      <c r="BYM8" s="241"/>
      <c r="BYN8" s="241"/>
      <c r="BYO8" s="241"/>
      <c r="BYP8" s="241"/>
      <c r="BYQ8" s="241"/>
      <c r="BYR8" s="241"/>
      <c r="BYS8" s="241"/>
      <c r="BYT8" s="241"/>
      <c r="BYU8" s="241"/>
      <c r="BYV8" s="241"/>
      <c r="BYW8" s="241"/>
      <c r="BYX8" s="241"/>
      <c r="BYY8" s="241"/>
      <c r="BYZ8" s="241"/>
      <c r="BZA8" s="241"/>
      <c r="BZB8" s="241"/>
      <c r="BZC8" s="241"/>
      <c r="BZD8" s="241"/>
      <c r="BZE8" s="241"/>
      <c r="BZF8" s="241"/>
      <c r="BZG8" s="241"/>
      <c r="BZH8" s="241"/>
      <c r="BZI8" s="241"/>
      <c r="BZJ8" s="241"/>
      <c r="BZK8" s="241"/>
      <c r="BZL8" s="241"/>
      <c r="BZM8" s="241"/>
      <c r="BZN8" s="241"/>
      <c r="BZO8" s="241"/>
      <c r="BZP8" s="241"/>
      <c r="BZQ8" s="241"/>
      <c r="BZR8" s="241"/>
      <c r="BZS8" s="241"/>
      <c r="BZT8" s="241"/>
      <c r="BZU8" s="241"/>
      <c r="BZV8" s="241"/>
      <c r="BZW8" s="241"/>
      <c r="BZX8" s="241"/>
      <c r="BZY8" s="241"/>
      <c r="BZZ8" s="241"/>
      <c r="CAA8" s="241"/>
      <c r="CAB8" s="241"/>
      <c r="CAC8" s="241"/>
      <c r="CAD8" s="241"/>
      <c r="CAE8" s="241"/>
      <c r="CAF8" s="241"/>
      <c r="CAG8" s="241"/>
      <c r="CAH8" s="241"/>
      <c r="CAI8" s="241"/>
      <c r="CAJ8" s="241"/>
      <c r="CAK8" s="241"/>
      <c r="CAL8" s="241"/>
      <c r="CAM8" s="241"/>
      <c r="CAN8" s="241"/>
      <c r="CAO8" s="241"/>
      <c r="CAP8" s="241"/>
      <c r="CAQ8" s="241"/>
      <c r="CAR8" s="241"/>
      <c r="CAS8" s="241"/>
      <c r="CAT8" s="241"/>
      <c r="CAU8" s="241"/>
      <c r="CAV8" s="241"/>
      <c r="CAW8" s="241"/>
      <c r="CAX8" s="241"/>
      <c r="CAY8" s="241"/>
      <c r="CAZ8" s="241"/>
      <c r="CBA8" s="241"/>
      <c r="CBB8" s="241"/>
      <c r="CBC8" s="241"/>
      <c r="CBD8" s="241"/>
      <c r="CBE8" s="241"/>
      <c r="CBF8" s="241"/>
      <c r="CBG8" s="241"/>
      <c r="CBH8" s="241"/>
      <c r="CBI8" s="241"/>
      <c r="CBJ8" s="241"/>
      <c r="CBK8" s="241"/>
      <c r="CBL8" s="241"/>
      <c r="CBM8" s="241"/>
      <c r="CBN8" s="241"/>
      <c r="CBO8" s="241"/>
      <c r="CBP8" s="241"/>
      <c r="CBQ8" s="241"/>
      <c r="CBR8" s="241"/>
      <c r="CBS8" s="241"/>
      <c r="CBT8" s="241"/>
      <c r="CBU8" s="241"/>
      <c r="CBV8" s="241"/>
      <c r="CBW8" s="241"/>
      <c r="CBX8" s="241"/>
      <c r="CBY8" s="241"/>
      <c r="CBZ8" s="241"/>
      <c r="CCA8" s="241"/>
      <c r="CCB8" s="241"/>
      <c r="CCC8" s="241"/>
      <c r="CCD8" s="241"/>
      <c r="CCE8" s="241"/>
      <c r="CCF8" s="241"/>
      <c r="CCG8" s="241"/>
      <c r="CCH8" s="241"/>
      <c r="CCI8" s="241"/>
      <c r="CCJ8" s="241"/>
      <c r="CCK8" s="241"/>
      <c r="CCL8" s="241"/>
      <c r="CCM8" s="241"/>
      <c r="CCN8" s="241"/>
      <c r="CCO8" s="241"/>
      <c r="CCP8" s="241"/>
      <c r="CCQ8" s="241"/>
      <c r="CCR8" s="241"/>
      <c r="CCS8" s="241"/>
      <c r="CCT8" s="241"/>
      <c r="CCU8" s="241"/>
      <c r="CCV8" s="241"/>
      <c r="CCW8" s="241"/>
      <c r="CCX8" s="241"/>
      <c r="CCY8" s="241"/>
      <c r="CCZ8" s="241"/>
      <c r="CDA8" s="241"/>
      <c r="CDB8" s="241"/>
      <c r="CDC8" s="241"/>
      <c r="CDD8" s="241"/>
      <c r="CDE8" s="241"/>
      <c r="CDF8" s="241"/>
      <c r="CDG8" s="241"/>
      <c r="CDH8" s="241"/>
      <c r="CDI8" s="241"/>
      <c r="CDJ8" s="241"/>
      <c r="CDK8" s="241"/>
      <c r="CDL8" s="241"/>
      <c r="CDM8" s="241"/>
      <c r="CDN8" s="241"/>
      <c r="CDO8" s="241"/>
      <c r="CDP8" s="241"/>
      <c r="CDQ8" s="241"/>
      <c r="CDR8" s="241"/>
      <c r="CDS8" s="241"/>
      <c r="CDT8" s="241"/>
      <c r="CDU8" s="241"/>
      <c r="CDV8" s="241"/>
      <c r="CDW8" s="241"/>
      <c r="CDX8" s="241"/>
      <c r="CDY8" s="241"/>
      <c r="CDZ8" s="241"/>
      <c r="CEA8" s="241"/>
      <c r="CEB8" s="241"/>
      <c r="CEC8" s="241"/>
      <c r="CED8" s="241"/>
      <c r="CEE8" s="241"/>
      <c r="CEF8" s="241"/>
      <c r="CEG8" s="241"/>
      <c r="CEH8" s="241"/>
      <c r="CEI8" s="241"/>
      <c r="CEJ8" s="241"/>
      <c r="CEK8" s="241"/>
      <c r="CEL8" s="241"/>
      <c r="CEM8" s="241"/>
      <c r="CEN8" s="241"/>
      <c r="CEO8" s="241"/>
      <c r="CEP8" s="241"/>
      <c r="CEQ8" s="241"/>
      <c r="CER8" s="241"/>
      <c r="CES8" s="241"/>
      <c r="CET8" s="241"/>
      <c r="CEU8" s="241"/>
      <c r="CEV8" s="241"/>
      <c r="CEW8" s="241"/>
      <c r="CEX8" s="241"/>
      <c r="CEY8" s="241"/>
      <c r="CEZ8" s="241"/>
      <c r="CFA8" s="241"/>
      <c r="CFB8" s="241"/>
      <c r="CFC8" s="241"/>
      <c r="CFD8" s="241"/>
      <c r="CFE8" s="241"/>
      <c r="CFF8" s="241"/>
      <c r="CFG8" s="241"/>
      <c r="CFH8" s="241"/>
      <c r="CFI8" s="241"/>
      <c r="CFJ8" s="241"/>
      <c r="CFK8" s="241"/>
      <c r="CFL8" s="241"/>
      <c r="CFM8" s="241"/>
      <c r="CFN8" s="241"/>
      <c r="CFO8" s="241"/>
      <c r="CFP8" s="241"/>
      <c r="CFQ8" s="241"/>
      <c r="CFR8" s="241"/>
      <c r="CFS8" s="241"/>
      <c r="CFT8" s="241"/>
      <c r="CFU8" s="241"/>
      <c r="CFV8" s="241"/>
      <c r="CFW8" s="241"/>
      <c r="CFX8" s="241"/>
      <c r="CFY8" s="241"/>
      <c r="CFZ8" s="241"/>
      <c r="CGA8" s="241"/>
      <c r="CGB8" s="241"/>
      <c r="CGC8" s="241"/>
      <c r="CGD8" s="241"/>
      <c r="CGE8" s="241"/>
      <c r="CGF8" s="241"/>
      <c r="CGG8" s="241"/>
      <c r="CGH8" s="241"/>
      <c r="CGI8" s="241"/>
      <c r="CGJ8" s="241"/>
      <c r="CGK8" s="241"/>
      <c r="CGL8" s="241"/>
      <c r="CGM8" s="241"/>
      <c r="CGN8" s="241"/>
      <c r="CGO8" s="241"/>
      <c r="CGP8" s="241"/>
      <c r="CGQ8" s="241"/>
      <c r="CGR8" s="241"/>
      <c r="CGS8" s="241"/>
      <c r="CGT8" s="241"/>
      <c r="CGU8" s="241"/>
      <c r="CGV8" s="241"/>
      <c r="CGW8" s="241"/>
      <c r="CGX8" s="241"/>
      <c r="CGY8" s="241"/>
      <c r="CGZ8" s="241"/>
      <c r="CHA8" s="241"/>
      <c r="CHB8" s="241"/>
      <c r="CHC8" s="241"/>
      <c r="CHD8" s="241"/>
      <c r="CHE8" s="241"/>
      <c r="CHF8" s="241"/>
      <c r="CHG8" s="241"/>
      <c r="CHH8" s="241"/>
      <c r="CHI8" s="241"/>
      <c r="CHJ8" s="241"/>
      <c r="CHK8" s="241"/>
      <c r="CHL8" s="241"/>
      <c r="CHM8" s="241"/>
      <c r="CHN8" s="241"/>
      <c r="CHO8" s="241"/>
      <c r="CHP8" s="241"/>
      <c r="CHQ8" s="241"/>
      <c r="CHR8" s="241"/>
      <c r="CHS8" s="241"/>
      <c r="CHT8" s="241"/>
      <c r="CHU8" s="241"/>
      <c r="CHV8" s="241"/>
      <c r="CHW8" s="241"/>
      <c r="CHX8" s="241"/>
      <c r="CHY8" s="241"/>
      <c r="CHZ8" s="241"/>
      <c r="CIA8" s="241"/>
      <c r="CIB8" s="241"/>
      <c r="CIC8" s="241"/>
      <c r="CID8" s="241"/>
      <c r="CIE8" s="241"/>
      <c r="CIF8" s="241"/>
      <c r="CIG8" s="241"/>
      <c r="CIH8" s="241"/>
      <c r="CII8" s="241"/>
      <c r="CIJ8" s="241"/>
      <c r="CIK8" s="241"/>
      <c r="CIL8" s="241"/>
      <c r="CIM8" s="241"/>
      <c r="CIN8" s="241"/>
      <c r="CIO8" s="241"/>
      <c r="CIP8" s="241"/>
      <c r="CIQ8" s="241"/>
      <c r="CIR8" s="241"/>
      <c r="CIS8" s="241"/>
      <c r="CIT8" s="241"/>
      <c r="CIU8" s="241"/>
      <c r="CIV8" s="241"/>
      <c r="CIW8" s="241"/>
      <c r="CIX8" s="241"/>
      <c r="CIY8" s="241"/>
      <c r="CIZ8" s="241"/>
      <c r="CJA8" s="241"/>
      <c r="CJB8" s="241"/>
      <c r="CJC8" s="241"/>
      <c r="CJD8" s="241"/>
      <c r="CJE8" s="241"/>
      <c r="CJF8" s="241"/>
      <c r="CJG8" s="241"/>
      <c r="CJH8" s="241"/>
      <c r="CJI8" s="241"/>
      <c r="CJJ8" s="241"/>
      <c r="CJK8" s="241"/>
      <c r="CJL8" s="241"/>
      <c r="CJM8" s="241"/>
      <c r="CJN8" s="241"/>
      <c r="CJO8" s="241"/>
      <c r="CJP8" s="241"/>
      <c r="CJQ8" s="241"/>
      <c r="CJR8" s="241"/>
      <c r="CJS8" s="241"/>
      <c r="CJT8" s="241"/>
      <c r="CJU8" s="241"/>
      <c r="CJV8" s="241"/>
      <c r="CJW8" s="241"/>
      <c r="CJX8" s="241"/>
      <c r="CJY8" s="241"/>
      <c r="CJZ8" s="241"/>
      <c r="CKA8" s="241"/>
      <c r="CKB8" s="241"/>
      <c r="CKC8" s="241"/>
      <c r="CKD8" s="241"/>
      <c r="CKE8" s="241"/>
      <c r="CKF8" s="241"/>
      <c r="CKG8" s="241"/>
      <c r="CKH8" s="241"/>
      <c r="CKI8" s="241"/>
      <c r="CKJ8" s="241"/>
      <c r="CKK8" s="241"/>
      <c r="CKL8" s="241"/>
      <c r="CKM8" s="241"/>
      <c r="CKN8" s="241"/>
      <c r="CKO8" s="241"/>
      <c r="CKP8" s="241"/>
      <c r="CKQ8" s="241"/>
      <c r="CKR8" s="241"/>
      <c r="CKS8" s="241"/>
      <c r="CKT8" s="241"/>
      <c r="CKU8" s="241"/>
      <c r="CKV8" s="241"/>
      <c r="CKW8" s="241"/>
      <c r="CKX8" s="241"/>
      <c r="CKY8" s="241"/>
      <c r="CKZ8" s="241"/>
      <c r="CLA8" s="241"/>
      <c r="CLB8" s="241"/>
      <c r="CLC8" s="241"/>
      <c r="CLD8" s="241"/>
      <c r="CLE8" s="241"/>
      <c r="CLF8" s="241"/>
      <c r="CLG8" s="241"/>
      <c r="CLH8" s="241"/>
      <c r="CLI8" s="241"/>
      <c r="CLJ8" s="241"/>
      <c r="CLK8" s="241"/>
      <c r="CLL8" s="241"/>
      <c r="CLM8" s="241"/>
      <c r="CLN8" s="241"/>
      <c r="CLO8" s="241"/>
      <c r="CLP8" s="241"/>
      <c r="CLQ8" s="241"/>
      <c r="CLR8" s="241"/>
      <c r="CLS8" s="241"/>
      <c r="CLT8" s="241"/>
      <c r="CLU8" s="241"/>
      <c r="CLV8" s="241"/>
      <c r="CLW8" s="241"/>
      <c r="CLX8" s="241"/>
      <c r="CLY8" s="241"/>
      <c r="CLZ8" s="241"/>
      <c r="CMA8" s="241"/>
      <c r="CMB8" s="241"/>
      <c r="CMC8" s="241"/>
      <c r="CMD8" s="241"/>
      <c r="CME8" s="241"/>
      <c r="CMF8" s="241"/>
      <c r="CMG8" s="241"/>
      <c r="CMH8" s="241"/>
      <c r="CMI8" s="241"/>
      <c r="CMJ8" s="241"/>
      <c r="CMK8" s="241"/>
      <c r="CML8" s="241"/>
      <c r="CMM8" s="241"/>
      <c r="CMN8" s="241"/>
      <c r="CMO8" s="241"/>
      <c r="CMP8" s="241"/>
      <c r="CMQ8" s="241"/>
      <c r="CMR8" s="241"/>
      <c r="CMS8" s="241"/>
      <c r="CMT8" s="241"/>
      <c r="CMU8" s="241"/>
      <c r="CMV8" s="241"/>
      <c r="CMW8" s="241"/>
      <c r="CMX8" s="241"/>
      <c r="CMY8" s="241"/>
      <c r="CMZ8" s="241"/>
      <c r="CNA8" s="241"/>
      <c r="CNB8" s="241"/>
      <c r="CNC8" s="241"/>
      <c r="CND8" s="241"/>
      <c r="CNE8" s="241"/>
      <c r="CNF8" s="241"/>
      <c r="CNG8" s="241"/>
      <c r="CNH8" s="241"/>
      <c r="CNI8" s="241"/>
      <c r="CNJ8" s="241"/>
      <c r="CNK8" s="241"/>
      <c r="CNL8" s="241"/>
      <c r="CNM8" s="241"/>
      <c r="CNN8" s="241"/>
      <c r="CNO8" s="241"/>
      <c r="CNP8" s="241"/>
      <c r="CNQ8" s="241"/>
      <c r="CNR8" s="241"/>
      <c r="CNS8" s="241"/>
      <c r="CNT8" s="241"/>
      <c r="CNU8" s="241"/>
      <c r="CNV8" s="241"/>
      <c r="CNW8" s="241"/>
      <c r="CNX8" s="241"/>
      <c r="CNY8" s="241"/>
      <c r="CNZ8" s="241"/>
      <c r="COA8" s="241"/>
      <c r="COB8" s="241"/>
      <c r="COC8" s="241"/>
      <c r="COD8" s="241"/>
      <c r="COE8" s="241"/>
      <c r="COF8" s="241"/>
      <c r="COG8" s="241"/>
      <c r="COH8" s="241"/>
      <c r="COI8" s="241"/>
      <c r="COJ8" s="241"/>
      <c r="COK8" s="241"/>
      <c r="COL8" s="241"/>
      <c r="COM8" s="241"/>
      <c r="CON8" s="241"/>
      <c r="COO8" s="241"/>
      <c r="COP8" s="241"/>
      <c r="COQ8" s="241"/>
      <c r="COR8" s="241"/>
      <c r="COS8" s="241"/>
      <c r="COT8" s="241"/>
      <c r="COU8" s="241"/>
      <c r="COV8" s="241"/>
      <c r="COW8" s="241"/>
      <c r="COX8" s="241"/>
      <c r="COY8" s="241"/>
      <c r="COZ8" s="241"/>
      <c r="CPA8" s="241"/>
      <c r="CPB8" s="241"/>
      <c r="CPC8" s="241"/>
      <c r="CPD8" s="241"/>
      <c r="CPE8" s="241"/>
      <c r="CPF8" s="241"/>
      <c r="CPG8" s="241"/>
      <c r="CPH8" s="241"/>
      <c r="CPI8" s="241"/>
      <c r="CPJ8" s="241"/>
      <c r="CPK8" s="241"/>
      <c r="CPL8" s="241"/>
      <c r="CPM8" s="241"/>
      <c r="CPN8" s="241"/>
      <c r="CPO8" s="241"/>
      <c r="CPP8" s="241"/>
      <c r="CPQ8" s="241"/>
      <c r="CPR8" s="241"/>
      <c r="CPS8" s="241"/>
      <c r="CPT8" s="241"/>
      <c r="CPU8" s="241"/>
      <c r="CPV8" s="241"/>
      <c r="CPW8" s="241"/>
      <c r="CPX8" s="241"/>
      <c r="CPY8" s="241"/>
      <c r="CPZ8" s="241"/>
      <c r="CQA8" s="241"/>
      <c r="CQB8" s="241"/>
      <c r="CQC8" s="241"/>
      <c r="CQD8" s="241"/>
      <c r="CQE8" s="241"/>
      <c r="CQF8" s="241"/>
      <c r="CQG8" s="241"/>
      <c r="CQH8" s="241"/>
      <c r="CQI8" s="241"/>
      <c r="CQJ8" s="241"/>
      <c r="CQK8" s="241"/>
      <c r="CQL8" s="241"/>
      <c r="CQM8" s="241"/>
      <c r="CQN8" s="241"/>
      <c r="CQO8" s="241"/>
      <c r="CQP8" s="241"/>
      <c r="CQQ8" s="241"/>
      <c r="CQR8" s="241"/>
      <c r="CQS8" s="241"/>
      <c r="CQT8" s="241"/>
      <c r="CQU8" s="241"/>
      <c r="CQV8" s="241"/>
      <c r="CQW8" s="241"/>
      <c r="CQX8" s="241"/>
      <c r="CQY8" s="241"/>
      <c r="CQZ8" s="241"/>
      <c r="CRA8" s="241"/>
      <c r="CRB8" s="241"/>
      <c r="CRC8" s="241"/>
      <c r="CRD8" s="241"/>
      <c r="CRE8" s="241"/>
      <c r="CRF8" s="241"/>
      <c r="CRG8" s="241"/>
      <c r="CRH8" s="241"/>
      <c r="CRI8" s="241"/>
      <c r="CRJ8" s="241"/>
      <c r="CRK8" s="241"/>
      <c r="CRL8" s="241"/>
      <c r="CRM8" s="241"/>
      <c r="CRN8" s="241"/>
      <c r="CRO8" s="241"/>
      <c r="CRP8" s="241"/>
      <c r="CRQ8" s="241"/>
      <c r="CRR8" s="241"/>
      <c r="CRS8" s="241"/>
      <c r="CRT8" s="241"/>
      <c r="CRU8" s="241"/>
      <c r="CRV8" s="241"/>
      <c r="CRW8" s="241"/>
      <c r="CRX8" s="241"/>
      <c r="CRY8" s="241"/>
      <c r="CRZ8" s="241"/>
      <c r="CSA8" s="241"/>
      <c r="CSB8" s="241"/>
      <c r="CSC8" s="241"/>
      <c r="CSD8" s="241"/>
      <c r="CSE8" s="241"/>
      <c r="CSF8" s="241"/>
      <c r="CSG8" s="241"/>
      <c r="CSH8" s="241"/>
      <c r="CSI8" s="241"/>
      <c r="CSJ8" s="241"/>
      <c r="CSK8" s="241"/>
      <c r="CSL8" s="241"/>
      <c r="CSM8" s="241"/>
      <c r="CSN8" s="241"/>
      <c r="CSO8" s="241"/>
      <c r="CSP8" s="241"/>
      <c r="CSQ8" s="241"/>
      <c r="CSR8" s="241"/>
      <c r="CSS8" s="241"/>
      <c r="CST8" s="241"/>
      <c r="CSU8" s="241"/>
      <c r="CSV8" s="241"/>
      <c r="CSW8" s="241"/>
      <c r="CSX8" s="241"/>
      <c r="CSY8" s="241"/>
      <c r="CSZ8" s="241"/>
      <c r="CTA8" s="241"/>
      <c r="CTB8" s="241"/>
      <c r="CTC8" s="241"/>
      <c r="CTD8" s="241"/>
      <c r="CTE8" s="241"/>
      <c r="CTF8" s="241"/>
      <c r="CTG8" s="241"/>
      <c r="CTH8" s="241"/>
      <c r="CTI8" s="241"/>
      <c r="CTJ8" s="241"/>
      <c r="CTK8" s="241"/>
      <c r="CTL8" s="241"/>
      <c r="CTM8" s="241"/>
      <c r="CTN8" s="241"/>
      <c r="CTO8" s="241"/>
      <c r="CTP8" s="241"/>
      <c r="CTQ8" s="241"/>
      <c r="CTR8" s="241"/>
      <c r="CTS8" s="241"/>
      <c r="CTT8" s="241"/>
      <c r="CTU8" s="241"/>
      <c r="CTV8" s="241"/>
      <c r="CTW8" s="241"/>
      <c r="CTX8" s="241"/>
      <c r="CTY8" s="241"/>
      <c r="CTZ8" s="241"/>
      <c r="CUA8" s="241"/>
      <c r="CUB8" s="241"/>
      <c r="CUC8" s="241"/>
      <c r="CUD8" s="241"/>
      <c r="CUE8" s="241"/>
      <c r="CUF8" s="241"/>
      <c r="CUG8" s="241"/>
      <c r="CUH8" s="241"/>
      <c r="CUI8" s="241"/>
      <c r="CUJ8" s="241"/>
      <c r="CUK8" s="241"/>
      <c r="CUL8" s="241"/>
      <c r="CUM8" s="241"/>
      <c r="CUN8" s="241"/>
      <c r="CUO8" s="241"/>
      <c r="CUP8" s="241"/>
      <c r="CUQ8" s="241"/>
      <c r="CUR8" s="241"/>
      <c r="CUS8" s="241"/>
      <c r="CUT8" s="241"/>
      <c r="CUU8" s="241"/>
      <c r="CUV8" s="241"/>
      <c r="CUW8" s="241"/>
      <c r="CUX8" s="241"/>
      <c r="CUY8" s="241"/>
      <c r="CUZ8" s="241"/>
      <c r="CVA8" s="241"/>
      <c r="CVB8" s="241"/>
      <c r="CVC8" s="241"/>
      <c r="CVD8" s="241"/>
      <c r="CVE8" s="241"/>
      <c r="CVF8" s="241"/>
      <c r="CVG8" s="241"/>
      <c r="CVH8" s="241"/>
      <c r="CVI8" s="241"/>
      <c r="CVJ8" s="241"/>
      <c r="CVK8" s="241"/>
      <c r="CVL8" s="241"/>
      <c r="CVM8" s="241"/>
      <c r="CVN8" s="241"/>
      <c r="CVO8" s="241"/>
      <c r="CVP8" s="241"/>
      <c r="CVQ8" s="241"/>
      <c r="CVR8" s="241"/>
      <c r="CVS8" s="241"/>
      <c r="CVT8" s="241"/>
      <c r="CVU8" s="241"/>
      <c r="CVV8" s="241"/>
      <c r="CVW8" s="241"/>
      <c r="CVX8" s="241"/>
      <c r="CVY8" s="241"/>
      <c r="CVZ8" s="241"/>
      <c r="CWA8" s="241"/>
      <c r="CWB8" s="241"/>
      <c r="CWC8" s="241"/>
      <c r="CWD8" s="241"/>
      <c r="CWE8" s="241"/>
      <c r="CWF8" s="241"/>
      <c r="CWG8" s="241"/>
      <c r="CWH8" s="241"/>
      <c r="CWI8" s="241"/>
      <c r="CWJ8" s="241"/>
      <c r="CWK8" s="241"/>
      <c r="CWL8" s="241"/>
      <c r="CWM8" s="241"/>
      <c r="CWN8" s="241"/>
      <c r="CWO8" s="241"/>
      <c r="CWP8" s="241"/>
      <c r="CWQ8" s="241"/>
      <c r="CWR8" s="241"/>
      <c r="CWS8" s="241"/>
      <c r="CWT8" s="241"/>
      <c r="CWU8" s="241"/>
      <c r="CWV8" s="241"/>
      <c r="CWW8" s="241"/>
      <c r="CWX8" s="241"/>
      <c r="CWY8" s="241"/>
      <c r="CWZ8" s="241"/>
      <c r="CXA8" s="241"/>
      <c r="CXB8" s="241"/>
      <c r="CXC8" s="241"/>
      <c r="CXD8" s="241"/>
      <c r="CXE8" s="241"/>
      <c r="CXF8" s="241"/>
      <c r="CXG8" s="241"/>
      <c r="CXH8" s="241"/>
      <c r="CXI8" s="241"/>
      <c r="CXJ8" s="241"/>
      <c r="CXK8" s="241"/>
      <c r="CXL8" s="241"/>
      <c r="CXM8" s="241"/>
      <c r="CXN8" s="241"/>
      <c r="CXO8" s="241"/>
      <c r="CXP8" s="241"/>
      <c r="CXQ8" s="241"/>
      <c r="CXR8" s="241"/>
      <c r="CXS8" s="241"/>
      <c r="CXT8" s="241"/>
      <c r="CXU8" s="241"/>
      <c r="CXV8" s="241"/>
      <c r="CXW8" s="241"/>
      <c r="CXX8" s="241"/>
      <c r="CXY8" s="241"/>
      <c r="CXZ8" s="241"/>
      <c r="CYA8" s="241"/>
      <c r="CYB8" s="241"/>
      <c r="CYC8" s="241"/>
      <c r="CYD8" s="241"/>
      <c r="CYE8" s="241"/>
      <c r="CYF8" s="241"/>
      <c r="CYG8" s="241"/>
      <c r="CYH8" s="241"/>
      <c r="CYI8" s="241"/>
      <c r="CYJ8" s="241"/>
      <c r="CYK8" s="241"/>
      <c r="CYL8" s="241"/>
      <c r="CYM8" s="241"/>
      <c r="CYN8" s="241"/>
      <c r="CYO8" s="241"/>
      <c r="CYP8" s="241"/>
      <c r="CYQ8" s="241"/>
      <c r="CYR8" s="241"/>
      <c r="CYS8" s="241"/>
      <c r="CYT8" s="241"/>
      <c r="CYU8" s="241"/>
      <c r="CYV8" s="241"/>
      <c r="CYW8" s="241"/>
      <c r="CYX8" s="241"/>
      <c r="CYY8" s="241"/>
      <c r="CYZ8" s="241"/>
      <c r="CZA8" s="241"/>
      <c r="CZB8" s="241"/>
      <c r="CZC8" s="241"/>
      <c r="CZD8" s="241"/>
      <c r="CZE8" s="241"/>
      <c r="CZF8" s="241"/>
      <c r="CZG8" s="241"/>
      <c r="CZH8" s="241"/>
      <c r="CZI8" s="241"/>
      <c r="CZJ8" s="241"/>
      <c r="CZK8" s="241"/>
      <c r="CZL8" s="241"/>
      <c r="CZM8" s="241"/>
      <c r="CZN8" s="241"/>
      <c r="CZO8" s="241"/>
      <c r="CZP8" s="241"/>
      <c r="CZQ8" s="241"/>
      <c r="CZR8" s="241"/>
      <c r="CZS8" s="241"/>
      <c r="CZT8" s="241"/>
      <c r="CZU8" s="241"/>
      <c r="CZV8" s="241"/>
      <c r="CZW8" s="241"/>
      <c r="CZX8" s="241"/>
      <c r="CZY8" s="241"/>
      <c r="CZZ8" s="241"/>
      <c r="DAA8" s="241"/>
      <c r="DAB8" s="241"/>
      <c r="DAC8" s="241"/>
      <c r="DAD8" s="241"/>
      <c r="DAE8" s="241"/>
      <c r="DAF8" s="241"/>
      <c r="DAG8" s="241"/>
      <c r="DAH8" s="241"/>
      <c r="DAI8" s="241"/>
      <c r="DAJ8" s="241"/>
      <c r="DAK8" s="241"/>
      <c r="DAL8" s="241"/>
      <c r="DAM8" s="241"/>
      <c r="DAN8" s="241"/>
      <c r="DAO8" s="241"/>
      <c r="DAP8" s="241"/>
      <c r="DAQ8" s="241"/>
      <c r="DAR8" s="241"/>
      <c r="DAS8" s="241"/>
      <c r="DAT8" s="241"/>
      <c r="DAU8" s="241"/>
      <c r="DAV8" s="241"/>
      <c r="DAW8" s="241"/>
      <c r="DAX8" s="241"/>
      <c r="DAY8" s="241"/>
      <c r="DAZ8" s="241"/>
      <c r="DBA8" s="241"/>
      <c r="DBB8" s="241"/>
      <c r="DBC8" s="241"/>
      <c r="DBD8" s="241"/>
      <c r="DBE8" s="241"/>
      <c r="DBF8" s="241"/>
      <c r="DBG8" s="241"/>
      <c r="DBH8" s="241"/>
      <c r="DBI8" s="241"/>
      <c r="DBJ8" s="241"/>
      <c r="DBK8" s="241"/>
      <c r="DBL8" s="241"/>
      <c r="DBM8" s="241"/>
      <c r="DBN8" s="241"/>
      <c r="DBO8" s="241"/>
      <c r="DBP8" s="241"/>
      <c r="DBQ8" s="241"/>
      <c r="DBR8" s="241"/>
      <c r="DBS8" s="241"/>
      <c r="DBT8" s="241"/>
      <c r="DBU8" s="241"/>
      <c r="DBV8" s="241"/>
      <c r="DBW8" s="241"/>
      <c r="DBX8" s="241"/>
      <c r="DBY8" s="241"/>
      <c r="DBZ8" s="241"/>
      <c r="DCA8" s="241"/>
      <c r="DCB8" s="241"/>
      <c r="DCC8" s="241"/>
      <c r="DCD8" s="241"/>
      <c r="DCE8" s="241"/>
      <c r="DCF8" s="241"/>
      <c r="DCG8" s="241"/>
      <c r="DCH8" s="241"/>
      <c r="DCI8" s="241"/>
      <c r="DCJ8" s="241"/>
      <c r="DCK8" s="241"/>
      <c r="DCL8" s="241"/>
      <c r="DCM8" s="241"/>
      <c r="DCN8" s="241"/>
      <c r="DCO8" s="241"/>
      <c r="DCP8" s="241"/>
      <c r="DCQ8" s="241"/>
      <c r="DCR8" s="241"/>
      <c r="DCS8" s="241"/>
      <c r="DCT8" s="241"/>
      <c r="DCU8" s="241"/>
      <c r="DCV8" s="241"/>
      <c r="DCW8" s="241"/>
      <c r="DCX8" s="241"/>
      <c r="DCY8" s="241"/>
      <c r="DCZ8" s="241"/>
      <c r="DDA8" s="241"/>
      <c r="DDB8" s="241"/>
      <c r="DDC8" s="241"/>
      <c r="DDD8" s="241"/>
      <c r="DDE8" s="241"/>
      <c r="DDF8" s="241"/>
      <c r="DDG8" s="241"/>
      <c r="DDH8" s="241"/>
      <c r="DDI8" s="241"/>
      <c r="DDJ8" s="241"/>
      <c r="DDK8" s="241"/>
      <c r="DDL8" s="241"/>
      <c r="DDM8" s="241"/>
      <c r="DDN8" s="241"/>
      <c r="DDO8" s="241"/>
      <c r="DDP8" s="241"/>
      <c r="DDQ8" s="241"/>
      <c r="DDR8" s="241"/>
      <c r="DDS8" s="241"/>
      <c r="DDT8" s="241"/>
      <c r="DDU8" s="241"/>
      <c r="DDV8" s="241"/>
      <c r="DDW8" s="241"/>
      <c r="DDX8" s="241"/>
      <c r="DDY8" s="241"/>
      <c r="DDZ8" s="241"/>
      <c r="DEA8" s="241"/>
      <c r="DEB8" s="241"/>
      <c r="DEC8" s="241"/>
      <c r="DED8" s="241"/>
      <c r="DEE8" s="241"/>
      <c r="DEF8" s="241"/>
      <c r="DEG8" s="241"/>
      <c r="DEH8" s="241"/>
      <c r="DEI8" s="241"/>
      <c r="DEJ8" s="241"/>
      <c r="DEK8" s="241"/>
      <c r="DEL8" s="241"/>
      <c r="DEM8" s="241"/>
      <c r="DEN8" s="241"/>
      <c r="DEO8" s="241"/>
      <c r="DEP8" s="241"/>
      <c r="DEQ8" s="241"/>
      <c r="DER8" s="241"/>
      <c r="DES8" s="241"/>
      <c r="DET8" s="241"/>
      <c r="DEU8" s="241"/>
      <c r="DEV8" s="241"/>
      <c r="DEW8" s="241"/>
      <c r="DEX8" s="241"/>
      <c r="DEY8" s="241"/>
      <c r="DEZ8" s="241"/>
      <c r="DFA8" s="241"/>
      <c r="DFB8" s="241"/>
      <c r="DFC8" s="241"/>
      <c r="DFD8" s="241"/>
      <c r="DFE8" s="241"/>
      <c r="DFF8" s="241"/>
      <c r="DFG8" s="241"/>
      <c r="DFH8" s="241"/>
      <c r="DFI8" s="241"/>
      <c r="DFJ8" s="241"/>
      <c r="DFK8" s="241"/>
      <c r="DFL8" s="241"/>
      <c r="DFM8" s="241"/>
      <c r="DFN8" s="241"/>
      <c r="DFO8" s="241"/>
      <c r="DFP8" s="241"/>
      <c r="DFQ8" s="241"/>
      <c r="DFR8" s="241"/>
      <c r="DFS8" s="241"/>
      <c r="DFT8" s="241"/>
      <c r="DFU8" s="241"/>
      <c r="DFV8" s="241"/>
      <c r="DFW8" s="241"/>
      <c r="DFX8" s="241"/>
      <c r="DFY8" s="241"/>
      <c r="DFZ8" s="241"/>
      <c r="DGA8" s="241"/>
      <c r="DGB8" s="241"/>
      <c r="DGC8" s="241"/>
      <c r="DGD8" s="241"/>
      <c r="DGE8" s="241"/>
      <c r="DGF8" s="241"/>
      <c r="DGG8" s="241"/>
      <c r="DGH8" s="241"/>
      <c r="DGI8" s="241"/>
      <c r="DGJ8" s="241"/>
      <c r="DGK8" s="241"/>
      <c r="DGL8" s="241"/>
      <c r="DGM8" s="241"/>
      <c r="DGN8" s="241"/>
      <c r="DGO8" s="241"/>
      <c r="DGP8" s="241"/>
      <c r="DGQ8" s="241"/>
      <c r="DGR8" s="241"/>
      <c r="DGS8" s="241"/>
      <c r="DGT8" s="241"/>
      <c r="DGU8" s="241"/>
      <c r="DGV8" s="241"/>
      <c r="DGW8" s="241"/>
      <c r="DGX8" s="241"/>
      <c r="DGY8" s="241"/>
      <c r="DGZ8" s="241"/>
      <c r="DHA8" s="241"/>
      <c r="DHB8" s="241"/>
      <c r="DHC8" s="241"/>
      <c r="DHD8" s="241"/>
      <c r="DHE8" s="241"/>
      <c r="DHF8" s="241"/>
      <c r="DHG8" s="241"/>
      <c r="DHH8" s="241"/>
      <c r="DHI8" s="241"/>
      <c r="DHJ8" s="241"/>
      <c r="DHK8" s="241"/>
      <c r="DHL8" s="241"/>
      <c r="DHM8" s="241"/>
      <c r="DHN8" s="241"/>
      <c r="DHO8" s="241"/>
      <c r="DHP8" s="241"/>
      <c r="DHQ8" s="241"/>
      <c r="DHR8" s="241"/>
      <c r="DHS8" s="241"/>
      <c r="DHT8" s="241"/>
      <c r="DHU8" s="241"/>
      <c r="DHV8" s="241"/>
      <c r="DHW8" s="241"/>
      <c r="DHX8" s="241"/>
      <c r="DHY8" s="241"/>
      <c r="DHZ8" s="241"/>
      <c r="DIA8" s="241"/>
      <c r="DIB8" s="241"/>
      <c r="DIC8" s="241"/>
      <c r="DID8" s="241"/>
      <c r="DIE8" s="241"/>
      <c r="DIF8" s="241"/>
      <c r="DIG8" s="241"/>
      <c r="DIH8" s="241"/>
      <c r="DII8" s="241"/>
      <c r="DIJ8" s="241"/>
      <c r="DIK8" s="241"/>
      <c r="DIL8" s="241"/>
      <c r="DIM8" s="241"/>
      <c r="DIN8" s="241"/>
      <c r="DIO8" s="241"/>
      <c r="DIP8" s="241"/>
      <c r="DIQ8" s="241"/>
      <c r="DIR8" s="241"/>
      <c r="DIS8" s="241"/>
      <c r="DIT8" s="241"/>
      <c r="DIU8" s="241"/>
      <c r="DIV8" s="241"/>
      <c r="DIW8" s="241"/>
      <c r="DIX8" s="241"/>
      <c r="DIY8" s="241"/>
      <c r="DIZ8" s="241"/>
      <c r="DJA8" s="241"/>
      <c r="DJB8" s="241"/>
      <c r="DJC8" s="241"/>
      <c r="DJD8" s="241"/>
      <c r="DJE8" s="241"/>
      <c r="DJF8" s="241"/>
      <c r="DJG8" s="241"/>
      <c r="DJH8" s="241"/>
      <c r="DJI8" s="241"/>
      <c r="DJJ8" s="241"/>
      <c r="DJK8" s="241"/>
      <c r="DJL8" s="241"/>
      <c r="DJM8" s="241"/>
      <c r="DJN8" s="241"/>
      <c r="DJO8" s="241"/>
      <c r="DJP8" s="241"/>
      <c r="DJQ8" s="241"/>
      <c r="DJR8" s="241"/>
      <c r="DJS8" s="241"/>
      <c r="DJT8" s="241"/>
      <c r="DJU8" s="241"/>
      <c r="DJV8" s="241"/>
      <c r="DJW8" s="241"/>
      <c r="DJX8" s="241"/>
      <c r="DJY8" s="241"/>
      <c r="DJZ8" s="241"/>
      <c r="DKA8" s="241"/>
      <c r="DKB8" s="241"/>
      <c r="DKC8" s="241"/>
      <c r="DKD8" s="241"/>
      <c r="DKE8" s="241"/>
      <c r="DKF8" s="241"/>
      <c r="DKG8" s="241"/>
      <c r="DKH8" s="241"/>
      <c r="DKI8" s="241"/>
      <c r="DKJ8" s="241"/>
      <c r="DKK8" s="241"/>
      <c r="DKL8" s="241"/>
      <c r="DKM8" s="241"/>
      <c r="DKN8" s="241"/>
      <c r="DKO8" s="241"/>
      <c r="DKP8" s="241"/>
      <c r="DKQ8" s="241"/>
      <c r="DKR8" s="241"/>
      <c r="DKS8" s="241"/>
      <c r="DKT8" s="241"/>
      <c r="DKU8" s="241"/>
      <c r="DKV8" s="241"/>
      <c r="DKW8" s="241"/>
      <c r="DKX8" s="241"/>
      <c r="DKY8" s="241"/>
      <c r="DKZ8" s="241"/>
      <c r="DLA8" s="241"/>
      <c r="DLB8" s="241"/>
      <c r="DLC8" s="241"/>
      <c r="DLD8" s="241"/>
      <c r="DLE8" s="241"/>
      <c r="DLF8" s="241"/>
      <c r="DLG8" s="241"/>
      <c r="DLH8" s="241"/>
      <c r="DLI8" s="241"/>
      <c r="DLJ8" s="241"/>
      <c r="DLK8" s="241"/>
      <c r="DLL8" s="241"/>
      <c r="DLM8" s="241"/>
      <c r="DLN8" s="241"/>
      <c r="DLO8" s="241"/>
      <c r="DLP8" s="241"/>
      <c r="DLQ8" s="241"/>
      <c r="DLR8" s="241"/>
      <c r="DLS8" s="241"/>
      <c r="DLT8" s="241"/>
      <c r="DLU8" s="241"/>
      <c r="DLV8" s="241"/>
      <c r="DLW8" s="241"/>
      <c r="DLX8" s="241"/>
      <c r="DLY8" s="241"/>
      <c r="DLZ8" s="241"/>
      <c r="DMA8" s="241"/>
      <c r="DMB8" s="241"/>
      <c r="DMC8" s="241"/>
      <c r="DMD8" s="241"/>
      <c r="DME8" s="241"/>
      <c r="DMF8" s="241"/>
      <c r="DMG8" s="241"/>
      <c r="DMH8" s="241"/>
      <c r="DMI8" s="241"/>
      <c r="DMJ8" s="241"/>
      <c r="DMK8" s="241"/>
      <c r="DML8" s="241"/>
      <c r="DMM8" s="241"/>
      <c r="DMN8" s="241"/>
      <c r="DMO8" s="241"/>
      <c r="DMP8" s="241"/>
      <c r="DMQ8" s="241"/>
      <c r="DMR8" s="241"/>
      <c r="DMS8" s="241"/>
      <c r="DMT8" s="241"/>
      <c r="DMU8" s="241"/>
      <c r="DMV8" s="241"/>
      <c r="DMW8" s="241"/>
      <c r="DMX8" s="241"/>
      <c r="DMY8" s="241"/>
      <c r="DMZ8" s="241"/>
      <c r="DNA8" s="241"/>
      <c r="DNB8" s="241"/>
      <c r="DNC8" s="241"/>
      <c r="DND8" s="241"/>
      <c r="DNE8" s="241"/>
      <c r="DNF8" s="241"/>
      <c r="DNG8" s="241"/>
      <c r="DNH8" s="241"/>
      <c r="DNI8" s="241"/>
      <c r="DNJ8" s="241"/>
      <c r="DNK8" s="241"/>
      <c r="DNL8" s="241"/>
      <c r="DNM8" s="241"/>
      <c r="DNN8" s="241"/>
      <c r="DNO8" s="241"/>
      <c r="DNP8" s="241"/>
      <c r="DNQ8" s="241"/>
      <c r="DNR8" s="241"/>
      <c r="DNS8" s="241"/>
      <c r="DNT8" s="241"/>
      <c r="DNU8" s="241"/>
      <c r="DNV8" s="241"/>
      <c r="DNW8" s="241"/>
      <c r="DNX8" s="241"/>
      <c r="DNY8" s="241"/>
      <c r="DNZ8" s="241"/>
      <c r="DOA8" s="241"/>
      <c r="DOB8" s="241"/>
      <c r="DOC8" s="241"/>
      <c r="DOD8" s="241"/>
      <c r="DOE8" s="241"/>
      <c r="DOF8" s="241"/>
      <c r="DOG8" s="241"/>
      <c r="DOH8" s="241"/>
      <c r="DOI8" s="241"/>
      <c r="DOJ8" s="241"/>
      <c r="DOK8" s="241"/>
      <c r="DOL8" s="241"/>
      <c r="DOM8" s="241"/>
      <c r="DON8" s="241"/>
      <c r="DOO8" s="241"/>
      <c r="DOP8" s="241"/>
      <c r="DOQ8" s="241"/>
      <c r="DOR8" s="241"/>
      <c r="DOS8" s="241"/>
      <c r="DOT8" s="241"/>
      <c r="DOU8" s="241"/>
      <c r="DOV8" s="241"/>
      <c r="DOW8" s="241"/>
      <c r="DOX8" s="241"/>
      <c r="DOY8" s="241"/>
      <c r="DOZ8" s="241"/>
      <c r="DPA8" s="241"/>
      <c r="DPB8" s="241"/>
      <c r="DPC8" s="241"/>
      <c r="DPD8" s="241"/>
      <c r="DPE8" s="241"/>
      <c r="DPF8" s="241"/>
      <c r="DPG8" s="241"/>
      <c r="DPH8" s="241"/>
      <c r="DPI8" s="241"/>
      <c r="DPJ8" s="241"/>
      <c r="DPK8" s="241"/>
      <c r="DPL8" s="241"/>
      <c r="DPM8" s="241"/>
      <c r="DPN8" s="241"/>
      <c r="DPO8" s="241"/>
      <c r="DPP8" s="241"/>
      <c r="DPQ8" s="241"/>
      <c r="DPR8" s="241"/>
      <c r="DPS8" s="241"/>
      <c r="DPT8" s="241"/>
      <c r="DPU8" s="241"/>
      <c r="DPV8" s="241"/>
      <c r="DPW8" s="241"/>
      <c r="DPX8" s="241"/>
      <c r="DPY8" s="241"/>
      <c r="DPZ8" s="241"/>
      <c r="DQA8" s="241"/>
      <c r="DQB8" s="241"/>
      <c r="DQC8" s="241"/>
      <c r="DQD8" s="241"/>
      <c r="DQE8" s="241"/>
      <c r="DQF8" s="241"/>
      <c r="DQG8" s="241"/>
      <c r="DQH8" s="241"/>
      <c r="DQI8" s="241"/>
      <c r="DQJ8" s="241"/>
      <c r="DQK8" s="241"/>
      <c r="DQL8" s="241"/>
      <c r="DQM8" s="241"/>
      <c r="DQN8" s="241"/>
      <c r="DQO8" s="241"/>
      <c r="DQP8" s="241"/>
      <c r="DQQ8" s="241"/>
      <c r="DQR8" s="241"/>
      <c r="DQS8" s="241"/>
      <c r="DQT8" s="241"/>
      <c r="DQU8" s="241"/>
      <c r="DQV8" s="241"/>
      <c r="DQW8" s="241"/>
      <c r="DQX8" s="241"/>
      <c r="DQY8" s="241"/>
      <c r="DQZ8" s="241"/>
      <c r="DRA8" s="241"/>
      <c r="DRB8" s="241"/>
      <c r="DRC8" s="241"/>
      <c r="DRD8" s="241"/>
      <c r="DRE8" s="241"/>
      <c r="DRF8" s="241"/>
      <c r="DRG8" s="241"/>
      <c r="DRH8" s="241"/>
      <c r="DRI8" s="241"/>
      <c r="DRJ8" s="241"/>
      <c r="DRK8" s="241"/>
      <c r="DRL8" s="241"/>
      <c r="DRM8" s="241"/>
      <c r="DRN8" s="241"/>
      <c r="DRO8" s="241"/>
      <c r="DRP8" s="241"/>
      <c r="DRQ8" s="241"/>
      <c r="DRR8" s="241"/>
      <c r="DRS8" s="241"/>
      <c r="DRT8" s="241"/>
      <c r="DRU8" s="241"/>
      <c r="DRV8" s="241"/>
      <c r="DRW8" s="241"/>
      <c r="DRX8" s="241"/>
      <c r="DRY8" s="241"/>
      <c r="DRZ8" s="241"/>
      <c r="DSA8" s="241"/>
      <c r="DSB8" s="241"/>
      <c r="DSC8" s="241"/>
      <c r="DSD8" s="241"/>
      <c r="DSE8" s="241"/>
      <c r="DSF8" s="241"/>
      <c r="DSG8" s="241"/>
      <c r="DSH8" s="241"/>
      <c r="DSI8" s="241"/>
      <c r="DSJ8" s="241"/>
      <c r="DSK8" s="241"/>
      <c r="DSL8" s="241"/>
      <c r="DSM8" s="241"/>
      <c r="DSN8" s="241"/>
      <c r="DSO8" s="241"/>
      <c r="DSP8" s="241"/>
      <c r="DSQ8" s="241"/>
      <c r="DSR8" s="241"/>
      <c r="DSS8" s="241"/>
      <c r="DST8" s="241"/>
      <c r="DSU8" s="241"/>
      <c r="DSV8" s="241"/>
      <c r="DSW8" s="241"/>
      <c r="DSX8" s="241"/>
      <c r="DSY8" s="241"/>
      <c r="DSZ8" s="241"/>
      <c r="DTA8" s="241"/>
      <c r="DTB8" s="241"/>
      <c r="DTC8" s="241"/>
      <c r="DTD8" s="241"/>
      <c r="DTE8" s="241"/>
      <c r="DTF8" s="241"/>
      <c r="DTG8" s="241"/>
      <c r="DTH8" s="241"/>
      <c r="DTI8" s="241"/>
      <c r="DTJ8" s="241"/>
      <c r="DTK8" s="241"/>
      <c r="DTL8" s="241"/>
      <c r="DTM8" s="241"/>
      <c r="DTN8" s="241"/>
      <c r="DTO8" s="241"/>
      <c r="DTP8" s="241"/>
      <c r="DTQ8" s="241"/>
      <c r="DTR8" s="241"/>
      <c r="DTS8" s="241"/>
      <c r="DTT8" s="241"/>
      <c r="DTU8" s="241"/>
      <c r="DTV8" s="241"/>
      <c r="DTW8" s="241"/>
      <c r="DTX8" s="241"/>
      <c r="DTY8" s="241"/>
      <c r="DTZ8" s="241"/>
      <c r="DUA8" s="241"/>
      <c r="DUB8" s="241"/>
      <c r="DUC8" s="241"/>
      <c r="DUD8" s="241"/>
      <c r="DUE8" s="241"/>
      <c r="DUF8" s="241"/>
      <c r="DUG8" s="241"/>
      <c r="DUH8" s="241"/>
      <c r="DUI8" s="241"/>
      <c r="DUJ8" s="241"/>
      <c r="DUK8" s="241"/>
      <c r="DUL8" s="241"/>
      <c r="DUM8" s="241"/>
      <c r="DUN8" s="241"/>
      <c r="DUO8" s="241"/>
      <c r="DUP8" s="241"/>
      <c r="DUQ8" s="241"/>
      <c r="DUR8" s="241"/>
      <c r="DUS8" s="241"/>
      <c r="DUT8" s="241"/>
      <c r="DUU8" s="241"/>
      <c r="DUV8" s="241"/>
      <c r="DUW8" s="241"/>
      <c r="DUX8" s="241"/>
      <c r="DUY8" s="241"/>
      <c r="DUZ8" s="241"/>
      <c r="DVA8" s="241"/>
      <c r="DVB8" s="241"/>
      <c r="DVC8" s="241"/>
      <c r="DVD8" s="241"/>
      <c r="DVE8" s="241"/>
      <c r="DVF8" s="241"/>
      <c r="DVG8" s="241"/>
      <c r="DVH8" s="241"/>
      <c r="DVI8" s="241"/>
      <c r="DVJ8" s="241"/>
      <c r="DVK8" s="241"/>
      <c r="DVL8" s="241"/>
      <c r="DVM8" s="241"/>
      <c r="DVN8" s="241"/>
      <c r="DVO8" s="241"/>
      <c r="DVP8" s="241"/>
      <c r="DVQ8" s="241"/>
      <c r="DVR8" s="241"/>
      <c r="DVS8" s="241"/>
      <c r="DVT8" s="241"/>
      <c r="DVU8" s="241"/>
      <c r="DVV8" s="241"/>
      <c r="DVW8" s="241"/>
      <c r="DVX8" s="241"/>
      <c r="DVY8" s="241"/>
      <c r="DVZ8" s="241"/>
      <c r="DWA8" s="241"/>
      <c r="DWB8" s="241"/>
      <c r="DWC8" s="241"/>
      <c r="DWD8" s="241"/>
      <c r="DWE8" s="241"/>
      <c r="DWF8" s="241"/>
      <c r="DWG8" s="241"/>
      <c r="DWH8" s="241"/>
      <c r="DWI8" s="241"/>
      <c r="DWJ8" s="241"/>
      <c r="DWK8" s="241"/>
      <c r="DWL8" s="241"/>
      <c r="DWM8" s="241"/>
      <c r="DWN8" s="241"/>
      <c r="DWO8" s="241"/>
      <c r="DWP8" s="241"/>
      <c r="DWQ8" s="241"/>
      <c r="DWR8" s="241"/>
      <c r="DWS8" s="241"/>
      <c r="DWT8" s="241"/>
      <c r="DWU8" s="241"/>
      <c r="DWV8" s="241"/>
      <c r="DWW8" s="241"/>
      <c r="DWX8" s="241"/>
      <c r="DWY8" s="241"/>
      <c r="DWZ8" s="241"/>
      <c r="DXA8" s="241"/>
      <c r="DXB8" s="241"/>
      <c r="DXC8" s="241"/>
      <c r="DXD8" s="241"/>
      <c r="DXE8" s="241"/>
      <c r="DXF8" s="241"/>
      <c r="DXG8" s="241"/>
      <c r="DXH8" s="241"/>
      <c r="DXI8" s="241"/>
      <c r="DXJ8" s="241"/>
      <c r="DXK8" s="241"/>
      <c r="DXL8" s="241"/>
      <c r="DXM8" s="241"/>
      <c r="DXN8" s="241"/>
      <c r="DXO8" s="241"/>
      <c r="DXP8" s="241"/>
      <c r="DXQ8" s="241"/>
      <c r="DXR8" s="241"/>
      <c r="DXS8" s="241"/>
      <c r="DXT8" s="241"/>
      <c r="DXU8" s="241"/>
      <c r="DXV8" s="241"/>
      <c r="DXW8" s="241"/>
      <c r="DXX8" s="241"/>
      <c r="DXY8" s="241"/>
      <c r="DXZ8" s="241"/>
      <c r="DYA8" s="241"/>
      <c r="DYB8" s="241"/>
      <c r="DYC8" s="241"/>
      <c r="DYD8" s="241"/>
      <c r="DYE8" s="241"/>
      <c r="DYF8" s="241"/>
      <c r="DYG8" s="241"/>
      <c r="DYH8" s="241"/>
      <c r="DYI8" s="241"/>
      <c r="DYJ8" s="241"/>
      <c r="DYK8" s="241"/>
      <c r="DYL8" s="241"/>
      <c r="DYM8" s="241"/>
      <c r="DYN8" s="241"/>
      <c r="DYO8" s="241"/>
      <c r="DYP8" s="241"/>
      <c r="DYQ8" s="241"/>
      <c r="DYR8" s="241"/>
      <c r="DYS8" s="241"/>
      <c r="DYT8" s="241"/>
      <c r="DYU8" s="241"/>
      <c r="DYV8" s="241"/>
      <c r="DYW8" s="241"/>
      <c r="DYX8" s="241"/>
      <c r="DYY8" s="241"/>
      <c r="DYZ8" s="241"/>
      <c r="DZA8" s="241"/>
      <c r="DZB8" s="241"/>
      <c r="DZC8" s="241"/>
      <c r="DZD8" s="241"/>
      <c r="DZE8" s="241"/>
      <c r="DZF8" s="241"/>
      <c r="DZG8" s="241"/>
      <c r="DZH8" s="241"/>
      <c r="DZI8" s="241"/>
      <c r="DZJ8" s="241"/>
      <c r="DZK8" s="241"/>
      <c r="DZL8" s="241"/>
      <c r="DZM8" s="241"/>
      <c r="DZN8" s="241"/>
      <c r="DZO8" s="241"/>
      <c r="DZP8" s="241"/>
      <c r="DZQ8" s="241"/>
      <c r="DZR8" s="241"/>
      <c r="DZS8" s="241"/>
      <c r="DZT8" s="241"/>
      <c r="DZU8" s="241"/>
      <c r="DZV8" s="241"/>
      <c r="DZW8" s="241"/>
      <c r="DZX8" s="241"/>
      <c r="DZY8" s="241"/>
      <c r="DZZ8" s="241"/>
      <c r="EAA8" s="241"/>
      <c r="EAB8" s="241"/>
      <c r="EAC8" s="241"/>
      <c r="EAD8" s="241"/>
      <c r="EAE8" s="241"/>
      <c r="EAF8" s="241"/>
      <c r="EAG8" s="241"/>
      <c r="EAH8" s="241"/>
      <c r="EAI8" s="241"/>
      <c r="EAJ8" s="241"/>
      <c r="EAK8" s="241"/>
      <c r="EAL8" s="241"/>
      <c r="EAM8" s="241"/>
      <c r="EAN8" s="241"/>
      <c r="EAO8" s="241"/>
      <c r="EAP8" s="241"/>
      <c r="EAQ8" s="241"/>
      <c r="EAR8" s="241"/>
      <c r="EAS8" s="241"/>
      <c r="EAT8" s="241"/>
      <c r="EAU8" s="241"/>
      <c r="EAV8" s="241"/>
      <c r="EAW8" s="241"/>
      <c r="EAX8" s="241"/>
      <c r="EAY8" s="241"/>
      <c r="EAZ8" s="241"/>
      <c r="EBA8" s="241"/>
      <c r="EBB8" s="241"/>
      <c r="EBC8" s="241"/>
      <c r="EBD8" s="241"/>
      <c r="EBE8" s="241"/>
      <c r="EBF8" s="241"/>
      <c r="EBG8" s="241"/>
      <c r="EBH8" s="241"/>
      <c r="EBI8" s="241"/>
      <c r="EBJ8" s="241"/>
      <c r="EBK8" s="241"/>
      <c r="EBL8" s="241"/>
      <c r="EBM8" s="241"/>
      <c r="EBN8" s="241"/>
      <c r="EBO8" s="241"/>
      <c r="EBP8" s="241"/>
      <c r="EBQ8" s="241"/>
      <c r="EBR8" s="241"/>
      <c r="EBS8" s="241"/>
      <c r="EBT8" s="241"/>
      <c r="EBU8" s="241"/>
      <c r="EBV8" s="241"/>
      <c r="EBW8" s="241"/>
      <c r="EBX8" s="241"/>
      <c r="EBY8" s="241"/>
      <c r="EBZ8" s="241"/>
      <c r="ECA8" s="241"/>
      <c r="ECB8" s="241"/>
      <c r="ECC8" s="241"/>
      <c r="ECD8" s="241"/>
      <c r="ECE8" s="241"/>
      <c r="ECF8" s="241"/>
      <c r="ECG8" s="241"/>
      <c r="ECH8" s="241"/>
      <c r="ECI8" s="241"/>
      <c r="ECJ8" s="241"/>
      <c r="ECK8" s="241"/>
      <c r="ECL8" s="241"/>
      <c r="ECM8" s="241"/>
      <c r="ECN8" s="241"/>
      <c r="ECO8" s="241"/>
      <c r="ECP8" s="241"/>
      <c r="ECQ8" s="241"/>
      <c r="ECR8" s="241"/>
      <c r="ECS8" s="241"/>
      <c r="ECT8" s="241"/>
      <c r="ECU8" s="241"/>
      <c r="ECV8" s="241"/>
      <c r="ECW8" s="241"/>
      <c r="ECX8" s="241"/>
      <c r="ECY8" s="241"/>
      <c r="ECZ8" s="241"/>
      <c r="EDA8" s="241"/>
      <c r="EDB8" s="241"/>
      <c r="EDC8" s="241"/>
      <c r="EDD8" s="241"/>
      <c r="EDE8" s="241"/>
      <c r="EDF8" s="241"/>
      <c r="EDG8" s="241"/>
      <c r="EDH8" s="241"/>
      <c r="EDI8" s="241"/>
      <c r="EDJ8" s="241"/>
      <c r="EDK8" s="241"/>
      <c r="EDL8" s="241"/>
      <c r="EDM8" s="241"/>
      <c r="EDN8" s="241"/>
      <c r="EDO8" s="241"/>
      <c r="EDP8" s="241"/>
      <c r="EDQ8" s="241"/>
      <c r="EDR8" s="241"/>
      <c r="EDS8" s="241"/>
      <c r="EDT8" s="241"/>
      <c r="EDU8" s="241"/>
      <c r="EDV8" s="241"/>
      <c r="EDW8" s="241"/>
      <c r="EDX8" s="241"/>
      <c r="EDY8" s="241"/>
      <c r="EDZ8" s="241"/>
      <c r="EEA8" s="241"/>
      <c r="EEB8" s="241"/>
      <c r="EEC8" s="241"/>
      <c r="EED8" s="241"/>
      <c r="EEE8" s="241"/>
      <c r="EEF8" s="241"/>
      <c r="EEG8" s="241"/>
      <c r="EEH8" s="241"/>
      <c r="EEI8" s="241"/>
      <c r="EEJ8" s="241"/>
      <c r="EEK8" s="241"/>
      <c r="EEL8" s="241"/>
      <c r="EEM8" s="241"/>
      <c r="EEN8" s="241"/>
      <c r="EEO8" s="241"/>
      <c r="EEP8" s="241"/>
      <c r="EEQ8" s="241"/>
      <c r="EER8" s="241"/>
      <c r="EES8" s="241"/>
      <c r="EET8" s="241"/>
      <c r="EEU8" s="241"/>
      <c r="EEV8" s="241"/>
      <c r="EEW8" s="241"/>
      <c r="EEX8" s="241"/>
      <c r="EEY8" s="241"/>
      <c r="EEZ8" s="241"/>
      <c r="EFA8" s="241"/>
      <c r="EFB8" s="241"/>
      <c r="EFC8" s="241"/>
      <c r="EFD8" s="241"/>
      <c r="EFE8" s="241"/>
      <c r="EFF8" s="241"/>
      <c r="EFG8" s="241"/>
      <c r="EFH8" s="241"/>
      <c r="EFI8" s="241"/>
      <c r="EFJ8" s="241"/>
      <c r="EFK8" s="241"/>
      <c r="EFL8" s="241"/>
      <c r="EFM8" s="241"/>
      <c r="EFN8" s="241"/>
      <c r="EFO8" s="241"/>
      <c r="EFP8" s="241"/>
      <c r="EFQ8" s="241"/>
      <c r="EFR8" s="241"/>
      <c r="EFS8" s="241"/>
      <c r="EFT8" s="241"/>
      <c r="EFU8" s="241"/>
      <c r="EFV8" s="241"/>
      <c r="EFW8" s="241"/>
      <c r="EFX8" s="241"/>
      <c r="EFY8" s="241"/>
      <c r="EFZ8" s="241"/>
      <c r="EGA8" s="241"/>
      <c r="EGB8" s="241"/>
      <c r="EGC8" s="241"/>
      <c r="EGD8" s="241"/>
      <c r="EGE8" s="241"/>
      <c r="EGF8" s="241"/>
      <c r="EGG8" s="241"/>
      <c r="EGH8" s="241"/>
      <c r="EGI8" s="241"/>
      <c r="EGJ8" s="241"/>
      <c r="EGK8" s="241"/>
      <c r="EGL8" s="241"/>
      <c r="EGM8" s="241"/>
      <c r="EGN8" s="241"/>
      <c r="EGO8" s="241"/>
      <c r="EGP8" s="241"/>
      <c r="EGQ8" s="241"/>
      <c r="EGR8" s="241"/>
      <c r="EGS8" s="241"/>
      <c r="EGT8" s="241"/>
      <c r="EGU8" s="241"/>
      <c r="EGV8" s="241"/>
      <c r="EGW8" s="241"/>
      <c r="EGX8" s="241"/>
      <c r="EGY8" s="241"/>
      <c r="EGZ8" s="241"/>
      <c r="EHA8" s="241"/>
      <c r="EHB8" s="241"/>
      <c r="EHC8" s="241"/>
      <c r="EHD8" s="241"/>
      <c r="EHE8" s="241"/>
      <c r="EHF8" s="241"/>
      <c r="EHG8" s="241"/>
      <c r="EHH8" s="241"/>
      <c r="EHI8" s="241"/>
      <c r="EHJ8" s="241"/>
      <c r="EHK8" s="241"/>
      <c r="EHL8" s="241"/>
      <c r="EHM8" s="241"/>
      <c r="EHN8" s="241"/>
      <c r="EHO8" s="241"/>
      <c r="EHP8" s="241"/>
      <c r="EHQ8" s="241"/>
      <c r="EHR8" s="241"/>
      <c r="EHS8" s="241"/>
      <c r="EHT8" s="241"/>
      <c r="EHU8" s="241"/>
      <c r="EHV8" s="241"/>
      <c r="EHW8" s="241"/>
      <c r="EHX8" s="241"/>
      <c r="EHY8" s="241"/>
      <c r="EHZ8" s="241"/>
      <c r="EIA8" s="241"/>
      <c r="EIB8" s="241"/>
      <c r="EIC8" s="241"/>
      <c r="EID8" s="241"/>
      <c r="EIE8" s="241"/>
      <c r="EIF8" s="241"/>
      <c r="EIG8" s="241"/>
      <c r="EIH8" s="241"/>
      <c r="EII8" s="241"/>
      <c r="EIJ8" s="241"/>
      <c r="EIK8" s="241"/>
      <c r="EIL8" s="241"/>
      <c r="EIM8" s="241"/>
      <c r="EIN8" s="241"/>
      <c r="EIO8" s="241"/>
      <c r="EIP8" s="241"/>
      <c r="EIQ8" s="241"/>
      <c r="EIR8" s="241"/>
      <c r="EIS8" s="241"/>
      <c r="EIT8" s="241"/>
      <c r="EIU8" s="241"/>
      <c r="EIV8" s="241"/>
      <c r="EIW8" s="241"/>
      <c r="EIX8" s="241"/>
      <c r="EIY8" s="241"/>
      <c r="EIZ8" s="241"/>
      <c r="EJA8" s="241"/>
      <c r="EJB8" s="241"/>
      <c r="EJC8" s="241"/>
      <c r="EJD8" s="241"/>
      <c r="EJE8" s="241"/>
      <c r="EJF8" s="241"/>
      <c r="EJG8" s="241"/>
      <c r="EJH8" s="241"/>
      <c r="EJI8" s="241"/>
      <c r="EJJ8" s="241"/>
      <c r="EJK8" s="241"/>
      <c r="EJL8" s="241"/>
      <c r="EJM8" s="241"/>
      <c r="EJN8" s="241"/>
      <c r="EJO8" s="241"/>
      <c r="EJP8" s="241"/>
      <c r="EJQ8" s="241"/>
      <c r="EJR8" s="241"/>
      <c r="EJS8" s="241"/>
      <c r="EJT8" s="241"/>
      <c r="EJU8" s="241"/>
      <c r="EJV8" s="241"/>
      <c r="EJW8" s="241"/>
      <c r="EJX8" s="241"/>
      <c r="EJY8" s="241"/>
      <c r="EJZ8" s="241"/>
      <c r="EKA8" s="241"/>
      <c r="EKB8" s="241"/>
      <c r="EKC8" s="241"/>
      <c r="EKD8" s="241"/>
      <c r="EKE8" s="241"/>
      <c r="EKF8" s="241"/>
      <c r="EKG8" s="241"/>
      <c r="EKH8" s="241"/>
      <c r="EKI8" s="241"/>
      <c r="EKJ8" s="241"/>
      <c r="EKK8" s="241"/>
      <c r="EKL8" s="241"/>
      <c r="EKM8" s="241"/>
      <c r="EKN8" s="241"/>
      <c r="EKO8" s="241"/>
      <c r="EKP8" s="241"/>
      <c r="EKQ8" s="241"/>
      <c r="EKR8" s="241"/>
      <c r="EKS8" s="241"/>
      <c r="EKT8" s="241"/>
      <c r="EKU8" s="241"/>
      <c r="EKV8" s="241"/>
      <c r="EKW8" s="241"/>
      <c r="EKX8" s="241"/>
      <c r="EKY8" s="241"/>
      <c r="EKZ8" s="241"/>
      <c r="ELA8" s="241"/>
      <c r="ELB8" s="241"/>
      <c r="ELC8" s="241"/>
      <c r="ELD8" s="241"/>
      <c r="ELE8" s="241"/>
      <c r="ELF8" s="241"/>
      <c r="ELG8" s="241"/>
      <c r="ELH8" s="241"/>
      <c r="ELI8" s="241"/>
      <c r="ELJ8" s="241"/>
      <c r="ELK8" s="241"/>
      <c r="ELL8" s="241"/>
      <c r="ELM8" s="241"/>
      <c r="ELN8" s="241"/>
      <c r="ELO8" s="241"/>
      <c r="ELP8" s="241"/>
      <c r="ELQ8" s="241"/>
      <c r="ELR8" s="241"/>
      <c r="ELS8" s="241"/>
      <c r="ELT8" s="241"/>
      <c r="ELU8" s="241"/>
      <c r="ELV8" s="241"/>
      <c r="ELW8" s="241"/>
      <c r="ELX8" s="241"/>
      <c r="ELY8" s="241"/>
      <c r="ELZ8" s="241"/>
      <c r="EMA8" s="241"/>
      <c r="EMB8" s="241"/>
      <c r="EMC8" s="241"/>
      <c r="EMD8" s="241"/>
      <c r="EME8" s="241"/>
      <c r="EMF8" s="241"/>
      <c r="EMG8" s="241"/>
      <c r="EMH8" s="241"/>
      <c r="EMI8" s="241"/>
      <c r="EMJ8" s="241"/>
      <c r="EMK8" s="241"/>
      <c r="EML8" s="241"/>
      <c r="EMM8" s="241"/>
      <c r="EMN8" s="241"/>
      <c r="EMO8" s="241"/>
      <c r="EMP8" s="241"/>
      <c r="EMQ8" s="241"/>
      <c r="EMR8" s="241"/>
      <c r="EMS8" s="241"/>
      <c r="EMT8" s="241"/>
      <c r="EMU8" s="241"/>
      <c r="EMV8" s="241"/>
      <c r="EMW8" s="241"/>
      <c r="EMX8" s="241"/>
      <c r="EMY8" s="241"/>
      <c r="EMZ8" s="241"/>
      <c r="ENA8" s="241"/>
      <c r="ENB8" s="241"/>
      <c r="ENC8" s="241"/>
      <c r="END8" s="241"/>
      <c r="ENE8" s="241"/>
      <c r="ENF8" s="241"/>
      <c r="ENG8" s="241"/>
      <c r="ENH8" s="241"/>
      <c r="ENI8" s="241"/>
      <c r="ENJ8" s="241"/>
      <c r="ENK8" s="241"/>
      <c r="ENL8" s="241"/>
      <c r="ENM8" s="241"/>
      <c r="ENN8" s="241"/>
      <c r="ENO8" s="241"/>
      <c r="ENP8" s="241"/>
      <c r="ENQ8" s="241"/>
      <c r="ENR8" s="241"/>
      <c r="ENS8" s="241"/>
      <c r="ENT8" s="241"/>
      <c r="ENU8" s="241"/>
      <c r="ENV8" s="241"/>
      <c r="ENW8" s="241"/>
      <c r="ENX8" s="241"/>
      <c r="ENY8" s="241"/>
      <c r="ENZ8" s="241"/>
      <c r="EOA8" s="241"/>
      <c r="EOB8" s="241"/>
      <c r="EOC8" s="241"/>
      <c r="EOD8" s="241"/>
      <c r="EOE8" s="241"/>
      <c r="EOF8" s="241"/>
      <c r="EOG8" s="241"/>
      <c r="EOH8" s="241"/>
      <c r="EOI8" s="241"/>
      <c r="EOJ8" s="241"/>
      <c r="EOK8" s="241"/>
      <c r="EOL8" s="241"/>
      <c r="EOM8" s="241"/>
      <c r="EON8" s="241"/>
      <c r="EOO8" s="241"/>
      <c r="EOP8" s="241"/>
      <c r="EOQ8" s="241"/>
      <c r="EOR8" s="241"/>
      <c r="EOS8" s="241"/>
      <c r="EOT8" s="241"/>
      <c r="EOU8" s="241"/>
      <c r="EOV8" s="241"/>
      <c r="EOW8" s="241"/>
      <c r="EOX8" s="241"/>
      <c r="EOY8" s="241"/>
      <c r="EOZ8" s="241"/>
      <c r="EPA8" s="241"/>
      <c r="EPB8" s="241"/>
      <c r="EPC8" s="241"/>
      <c r="EPD8" s="241"/>
      <c r="EPE8" s="241"/>
      <c r="EPF8" s="241"/>
      <c r="EPG8" s="241"/>
      <c r="EPH8" s="241"/>
      <c r="EPI8" s="241"/>
      <c r="EPJ8" s="241"/>
      <c r="EPK8" s="241"/>
      <c r="EPL8" s="241"/>
      <c r="EPM8" s="241"/>
      <c r="EPN8" s="241"/>
      <c r="EPO8" s="241"/>
      <c r="EPP8" s="241"/>
      <c r="EPQ8" s="241"/>
      <c r="EPR8" s="241"/>
      <c r="EPS8" s="241"/>
      <c r="EPT8" s="241"/>
      <c r="EPU8" s="241"/>
      <c r="EPV8" s="241"/>
      <c r="EPW8" s="241"/>
      <c r="EPX8" s="241"/>
      <c r="EPY8" s="241"/>
      <c r="EPZ8" s="241"/>
      <c r="EQA8" s="241"/>
      <c r="EQB8" s="241"/>
      <c r="EQC8" s="241"/>
      <c r="EQD8" s="241"/>
      <c r="EQE8" s="241"/>
      <c r="EQF8" s="241"/>
      <c r="EQG8" s="241"/>
      <c r="EQH8" s="241"/>
      <c r="EQI8" s="241"/>
      <c r="EQJ8" s="241"/>
      <c r="EQK8" s="241"/>
      <c r="EQL8" s="241"/>
      <c r="EQM8" s="241"/>
      <c r="EQN8" s="241"/>
      <c r="EQO8" s="241"/>
      <c r="EQP8" s="241"/>
      <c r="EQQ8" s="241"/>
      <c r="EQR8" s="241"/>
      <c r="EQS8" s="241"/>
      <c r="EQT8" s="241"/>
      <c r="EQU8" s="241"/>
      <c r="EQV8" s="241"/>
      <c r="EQW8" s="241"/>
      <c r="EQX8" s="241"/>
      <c r="EQY8" s="241"/>
      <c r="EQZ8" s="241"/>
      <c r="ERA8" s="241"/>
      <c r="ERB8" s="241"/>
      <c r="ERC8" s="241"/>
      <c r="ERD8" s="241"/>
      <c r="ERE8" s="241"/>
      <c r="ERF8" s="241"/>
      <c r="ERG8" s="241"/>
      <c r="ERH8" s="241"/>
      <c r="ERI8" s="241"/>
      <c r="ERJ8" s="241"/>
      <c r="ERK8" s="241"/>
      <c r="ERL8" s="241"/>
      <c r="ERM8" s="241"/>
      <c r="ERN8" s="241"/>
      <c r="ERO8" s="241"/>
      <c r="ERP8" s="241"/>
      <c r="ERQ8" s="241"/>
      <c r="ERR8" s="241"/>
      <c r="ERS8" s="241"/>
      <c r="ERT8" s="241"/>
      <c r="ERU8" s="241"/>
      <c r="ERV8" s="241"/>
      <c r="ERW8" s="241"/>
      <c r="ERX8" s="241"/>
      <c r="ERY8" s="241"/>
      <c r="ERZ8" s="241"/>
      <c r="ESA8" s="241"/>
      <c r="ESB8" s="241"/>
      <c r="ESC8" s="241"/>
      <c r="ESD8" s="241"/>
      <c r="ESE8" s="241"/>
      <c r="ESF8" s="241"/>
      <c r="ESG8" s="241"/>
      <c r="ESH8" s="241"/>
      <c r="ESI8" s="241"/>
      <c r="ESJ8" s="241"/>
      <c r="ESK8" s="241"/>
      <c r="ESL8" s="241"/>
      <c r="ESM8" s="241"/>
      <c r="ESN8" s="241"/>
      <c r="ESO8" s="241"/>
      <c r="ESP8" s="241"/>
      <c r="ESQ8" s="241"/>
      <c r="ESR8" s="241"/>
      <c r="ESS8" s="241"/>
      <c r="EST8" s="241"/>
      <c r="ESU8" s="241"/>
      <c r="ESV8" s="241"/>
      <c r="ESW8" s="241"/>
      <c r="ESX8" s="241"/>
      <c r="ESY8" s="241"/>
      <c r="ESZ8" s="241"/>
      <c r="ETA8" s="241"/>
      <c r="ETB8" s="241"/>
      <c r="ETC8" s="241"/>
      <c r="ETD8" s="241"/>
      <c r="ETE8" s="241"/>
      <c r="ETF8" s="241"/>
      <c r="ETG8" s="241"/>
      <c r="ETH8" s="241"/>
      <c r="ETI8" s="241"/>
      <c r="ETJ8" s="241"/>
      <c r="ETK8" s="241"/>
      <c r="ETL8" s="241"/>
      <c r="ETM8" s="241"/>
      <c r="ETN8" s="241"/>
      <c r="ETO8" s="241"/>
      <c r="ETP8" s="241"/>
      <c r="ETQ8" s="241"/>
      <c r="ETR8" s="241"/>
      <c r="ETS8" s="241"/>
      <c r="ETT8" s="241"/>
      <c r="ETU8" s="241"/>
      <c r="ETV8" s="241"/>
      <c r="ETW8" s="241"/>
      <c r="ETX8" s="241"/>
      <c r="ETY8" s="241"/>
      <c r="ETZ8" s="241"/>
      <c r="EUA8" s="241"/>
      <c r="EUB8" s="241"/>
      <c r="EUC8" s="241"/>
      <c r="EUD8" s="241"/>
      <c r="EUE8" s="241"/>
      <c r="EUF8" s="241"/>
      <c r="EUG8" s="241"/>
      <c r="EUH8" s="241"/>
      <c r="EUI8" s="241"/>
      <c r="EUJ8" s="241"/>
      <c r="EUK8" s="241"/>
      <c r="EUL8" s="241"/>
      <c r="EUM8" s="241"/>
      <c r="EUN8" s="241"/>
      <c r="EUO8" s="241"/>
      <c r="EUP8" s="241"/>
      <c r="EUQ8" s="241"/>
      <c r="EUR8" s="241"/>
      <c r="EUS8" s="241"/>
      <c r="EUT8" s="241"/>
      <c r="EUU8" s="241"/>
      <c r="EUV8" s="241"/>
      <c r="EUW8" s="241"/>
      <c r="EUX8" s="241"/>
      <c r="EUY8" s="241"/>
      <c r="EUZ8" s="241"/>
      <c r="EVA8" s="241"/>
      <c r="EVB8" s="241"/>
      <c r="EVC8" s="241"/>
      <c r="EVD8" s="241"/>
      <c r="EVE8" s="241"/>
      <c r="EVF8" s="241"/>
      <c r="EVG8" s="241"/>
      <c r="EVH8" s="241"/>
      <c r="EVI8" s="241"/>
      <c r="EVJ8" s="241"/>
      <c r="EVK8" s="241"/>
      <c r="EVL8" s="241"/>
      <c r="EVM8" s="241"/>
      <c r="EVN8" s="241"/>
      <c r="EVO8" s="241"/>
      <c r="EVP8" s="241"/>
      <c r="EVQ8" s="241"/>
      <c r="EVR8" s="241"/>
      <c r="EVS8" s="241"/>
      <c r="EVT8" s="241"/>
      <c r="EVU8" s="241"/>
      <c r="EVV8" s="241"/>
      <c r="EVW8" s="241"/>
      <c r="EVX8" s="241"/>
      <c r="EVY8" s="241"/>
      <c r="EVZ8" s="241"/>
      <c r="EWA8" s="241"/>
      <c r="EWB8" s="241"/>
      <c r="EWC8" s="241"/>
      <c r="EWD8" s="241"/>
      <c r="EWE8" s="241"/>
      <c r="EWF8" s="241"/>
      <c r="EWG8" s="241"/>
      <c r="EWH8" s="241"/>
      <c r="EWI8" s="241"/>
      <c r="EWJ8" s="241"/>
      <c r="EWK8" s="241"/>
      <c r="EWL8" s="241"/>
      <c r="EWM8" s="241"/>
      <c r="EWN8" s="241"/>
      <c r="EWO8" s="241"/>
      <c r="EWP8" s="241"/>
      <c r="EWQ8" s="241"/>
      <c r="EWR8" s="241"/>
      <c r="EWS8" s="241"/>
      <c r="EWT8" s="241"/>
      <c r="EWU8" s="241"/>
      <c r="EWV8" s="241"/>
      <c r="EWW8" s="241"/>
      <c r="EWX8" s="241"/>
      <c r="EWY8" s="241"/>
      <c r="EWZ8" s="241"/>
      <c r="EXA8" s="241"/>
      <c r="EXB8" s="241"/>
      <c r="EXC8" s="241"/>
      <c r="EXD8" s="241"/>
      <c r="EXE8" s="241"/>
      <c r="EXF8" s="241"/>
      <c r="EXG8" s="241"/>
      <c r="EXH8" s="241"/>
      <c r="EXI8" s="241"/>
      <c r="EXJ8" s="241"/>
      <c r="EXK8" s="241"/>
      <c r="EXL8" s="241"/>
      <c r="EXM8" s="241"/>
      <c r="EXN8" s="241"/>
      <c r="EXO8" s="241"/>
      <c r="EXP8" s="241"/>
      <c r="EXQ8" s="241"/>
      <c r="EXR8" s="241"/>
      <c r="EXS8" s="241"/>
      <c r="EXT8" s="241"/>
      <c r="EXU8" s="241"/>
      <c r="EXV8" s="241"/>
      <c r="EXW8" s="241"/>
      <c r="EXX8" s="241"/>
      <c r="EXY8" s="241"/>
      <c r="EXZ8" s="241"/>
      <c r="EYA8" s="241"/>
      <c r="EYB8" s="241"/>
      <c r="EYC8" s="241"/>
      <c r="EYD8" s="241"/>
      <c r="EYE8" s="241"/>
      <c r="EYF8" s="241"/>
      <c r="EYG8" s="241"/>
      <c r="EYH8" s="241"/>
      <c r="EYI8" s="241"/>
      <c r="EYJ8" s="241"/>
      <c r="EYK8" s="241"/>
      <c r="EYL8" s="241"/>
      <c r="EYM8" s="241"/>
      <c r="EYN8" s="241"/>
      <c r="EYO8" s="241"/>
      <c r="EYP8" s="241"/>
      <c r="EYQ8" s="241"/>
      <c r="EYR8" s="241"/>
      <c r="EYS8" s="241"/>
      <c r="EYT8" s="241"/>
      <c r="EYU8" s="241"/>
      <c r="EYV8" s="241"/>
      <c r="EYW8" s="241"/>
      <c r="EYX8" s="241"/>
      <c r="EYY8" s="241"/>
      <c r="EYZ8" s="241"/>
      <c r="EZA8" s="241"/>
      <c r="EZB8" s="241"/>
      <c r="EZC8" s="241"/>
      <c r="EZD8" s="241"/>
      <c r="EZE8" s="241"/>
      <c r="EZF8" s="241"/>
      <c r="EZG8" s="241"/>
      <c r="EZH8" s="241"/>
      <c r="EZI8" s="241"/>
      <c r="EZJ8" s="241"/>
      <c r="EZK8" s="241"/>
      <c r="EZL8" s="241"/>
      <c r="EZM8" s="241"/>
      <c r="EZN8" s="241"/>
      <c r="EZO8" s="241"/>
      <c r="EZP8" s="241"/>
      <c r="EZQ8" s="241"/>
      <c r="EZR8" s="241"/>
      <c r="EZS8" s="241"/>
      <c r="EZT8" s="241"/>
      <c r="EZU8" s="241"/>
      <c r="EZV8" s="241"/>
      <c r="EZW8" s="241"/>
      <c r="EZX8" s="241"/>
      <c r="EZY8" s="241"/>
      <c r="EZZ8" s="241"/>
      <c r="FAA8" s="241"/>
      <c r="FAB8" s="241"/>
      <c r="FAC8" s="241"/>
      <c r="FAD8" s="241"/>
      <c r="FAE8" s="241"/>
      <c r="FAF8" s="241"/>
      <c r="FAG8" s="241"/>
      <c r="FAH8" s="241"/>
      <c r="FAI8" s="241"/>
      <c r="FAJ8" s="241"/>
      <c r="FAK8" s="241"/>
      <c r="FAL8" s="241"/>
      <c r="FAM8" s="241"/>
      <c r="FAN8" s="241"/>
      <c r="FAO8" s="241"/>
      <c r="FAP8" s="241"/>
      <c r="FAQ8" s="241"/>
      <c r="FAR8" s="241"/>
      <c r="FAS8" s="241"/>
      <c r="FAT8" s="241"/>
      <c r="FAU8" s="241"/>
      <c r="FAV8" s="241"/>
      <c r="FAW8" s="241"/>
      <c r="FAX8" s="241"/>
      <c r="FAY8" s="241"/>
      <c r="FAZ8" s="241"/>
      <c r="FBA8" s="241"/>
      <c r="FBB8" s="241"/>
      <c r="FBC8" s="241"/>
      <c r="FBD8" s="241"/>
      <c r="FBE8" s="241"/>
      <c r="FBF8" s="241"/>
      <c r="FBG8" s="241"/>
      <c r="FBH8" s="241"/>
      <c r="FBI8" s="241"/>
      <c r="FBJ8" s="241"/>
      <c r="FBK8" s="241"/>
      <c r="FBL8" s="241"/>
      <c r="FBM8" s="241"/>
      <c r="FBN8" s="241"/>
      <c r="FBO8" s="241"/>
      <c r="FBP8" s="241"/>
      <c r="FBQ8" s="241"/>
      <c r="FBR8" s="241"/>
      <c r="FBS8" s="241"/>
      <c r="FBT8" s="241"/>
      <c r="FBU8" s="241"/>
      <c r="FBV8" s="241"/>
      <c r="FBW8" s="241"/>
      <c r="FBX8" s="241"/>
      <c r="FBY8" s="241"/>
      <c r="FBZ8" s="241"/>
      <c r="FCA8" s="241"/>
      <c r="FCB8" s="241"/>
      <c r="FCC8" s="241"/>
      <c r="FCD8" s="241"/>
      <c r="FCE8" s="241"/>
      <c r="FCF8" s="241"/>
      <c r="FCG8" s="241"/>
      <c r="FCH8" s="241"/>
      <c r="FCI8" s="241"/>
      <c r="FCJ8" s="241"/>
      <c r="FCK8" s="241"/>
      <c r="FCL8" s="241"/>
      <c r="FCM8" s="241"/>
      <c r="FCN8" s="241"/>
      <c r="FCO8" s="241"/>
      <c r="FCP8" s="241"/>
      <c r="FCQ8" s="241"/>
      <c r="FCR8" s="241"/>
      <c r="FCS8" s="241"/>
      <c r="FCT8" s="241"/>
      <c r="FCU8" s="241"/>
      <c r="FCV8" s="241"/>
      <c r="FCW8" s="241"/>
      <c r="FCX8" s="241"/>
      <c r="FCY8" s="241"/>
      <c r="FCZ8" s="241"/>
      <c r="FDA8" s="241"/>
      <c r="FDB8" s="241"/>
      <c r="FDC8" s="241"/>
      <c r="FDD8" s="241"/>
      <c r="FDE8" s="241"/>
      <c r="FDF8" s="241"/>
      <c r="FDG8" s="241"/>
      <c r="FDH8" s="241"/>
      <c r="FDI8" s="241"/>
      <c r="FDJ8" s="241"/>
      <c r="FDK8" s="241"/>
      <c r="FDL8" s="241"/>
      <c r="FDM8" s="241"/>
      <c r="FDN8" s="241"/>
      <c r="FDO8" s="241"/>
      <c r="FDP8" s="241"/>
      <c r="FDQ8" s="241"/>
      <c r="FDR8" s="241"/>
      <c r="FDS8" s="241"/>
      <c r="FDT8" s="241"/>
      <c r="FDU8" s="241"/>
      <c r="FDV8" s="241"/>
      <c r="FDW8" s="241"/>
      <c r="FDX8" s="241"/>
      <c r="FDY8" s="241"/>
      <c r="FDZ8" s="241"/>
      <c r="FEA8" s="241"/>
      <c r="FEB8" s="241"/>
      <c r="FEC8" s="241"/>
      <c r="FED8" s="241"/>
      <c r="FEE8" s="241"/>
      <c r="FEF8" s="241"/>
      <c r="FEG8" s="241"/>
      <c r="FEH8" s="241"/>
      <c r="FEI8" s="241"/>
      <c r="FEJ8" s="241"/>
      <c r="FEK8" s="241"/>
      <c r="FEL8" s="241"/>
      <c r="FEM8" s="241"/>
      <c r="FEN8" s="241"/>
      <c r="FEO8" s="241"/>
      <c r="FEP8" s="241"/>
      <c r="FEQ8" s="241"/>
      <c r="FER8" s="241"/>
      <c r="FES8" s="241"/>
      <c r="FET8" s="241"/>
      <c r="FEU8" s="241"/>
      <c r="FEV8" s="241"/>
      <c r="FEW8" s="241"/>
      <c r="FEX8" s="241"/>
      <c r="FEY8" s="241"/>
      <c r="FEZ8" s="241"/>
      <c r="FFA8" s="241"/>
      <c r="FFB8" s="241"/>
      <c r="FFC8" s="241"/>
      <c r="FFD8" s="241"/>
      <c r="FFE8" s="241"/>
      <c r="FFF8" s="241"/>
      <c r="FFG8" s="241"/>
      <c r="FFH8" s="241"/>
      <c r="FFI8" s="241"/>
      <c r="FFJ8" s="241"/>
      <c r="FFK8" s="241"/>
      <c r="FFL8" s="241"/>
      <c r="FFM8" s="241"/>
      <c r="FFN8" s="241"/>
      <c r="FFO8" s="241"/>
      <c r="FFP8" s="241"/>
      <c r="FFQ8" s="241"/>
      <c r="FFR8" s="241"/>
      <c r="FFS8" s="241"/>
      <c r="FFT8" s="241"/>
      <c r="FFU8" s="241"/>
      <c r="FFV8" s="241"/>
      <c r="FFW8" s="241"/>
      <c r="FFX8" s="241"/>
      <c r="FFY8" s="241"/>
      <c r="FFZ8" s="241"/>
      <c r="FGA8" s="241"/>
      <c r="FGB8" s="241"/>
      <c r="FGC8" s="241"/>
      <c r="FGD8" s="241"/>
      <c r="FGE8" s="241"/>
      <c r="FGF8" s="241"/>
      <c r="FGG8" s="241"/>
      <c r="FGH8" s="241"/>
      <c r="FGI8" s="241"/>
      <c r="FGJ8" s="241"/>
      <c r="FGK8" s="241"/>
      <c r="FGL8" s="241"/>
      <c r="FGM8" s="241"/>
      <c r="FGN8" s="241"/>
      <c r="FGO8" s="241"/>
      <c r="FGP8" s="241"/>
      <c r="FGQ8" s="241"/>
      <c r="FGR8" s="241"/>
      <c r="FGS8" s="241"/>
      <c r="FGT8" s="241"/>
      <c r="FGU8" s="241"/>
      <c r="FGV8" s="241"/>
      <c r="FGW8" s="241"/>
      <c r="FGX8" s="241"/>
      <c r="FGY8" s="241"/>
      <c r="FGZ8" s="241"/>
      <c r="FHA8" s="241"/>
      <c r="FHB8" s="241"/>
      <c r="FHC8" s="241"/>
      <c r="FHD8" s="241"/>
      <c r="FHE8" s="241"/>
      <c r="FHF8" s="241"/>
      <c r="FHG8" s="241"/>
      <c r="FHH8" s="241"/>
      <c r="FHI8" s="241"/>
      <c r="FHJ8" s="241"/>
      <c r="FHK8" s="241"/>
      <c r="FHL8" s="241"/>
      <c r="FHM8" s="241"/>
      <c r="FHN8" s="241"/>
      <c r="FHO8" s="241"/>
      <c r="FHP8" s="241"/>
      <c r="FHQ8" s="241"/>
      <c r="FHR8" s="241"/>
      <c r="FHS8" s="241"/>
      <c r="FHT8" s="241"/>
      <c r="FHU8" s="241"/>
      <c r="FHV8" s="241"/>
      <c r="FHW8" s="241"/>
      <c r="FHX8" s="241"/>
      <c r="FHY8" s="241"/>
      <c r="FHZ8" s="241"/>
      <c r="FIA8" s="241"/>
      <c r="FIB8" s="241"/>
      <c r="FIC8" s="241"/>
      <c r="FID8" s="241"/>
      <c r="FIE8" s="241"/>
      <c r="FIF8" s="241"/>
      <c r="FIG8" s="241"/>
      <c r="FIH8" s="241"/>
      <c r="FII8" s="241"/>
      <c r="FIJ8" s="241"/>
      <c r="FIK8" s="241"/>
      <c r="FIL8" s="241"/>
      <c r="FIM8" s="241"/>
      <c r="FIN8" s="241"/>
      <c r="FIO8" s="241"/>
      <c r="FIP8" s="241"/>
      <c r="FIQ8" s="241"/>
      <c r="FIR8" s="241"/>
      <c r="FIS8" s="241"/>
      <c r="FIT8" s="241"/>
      <c r="FIU8" s="241"/>
      <c r="FIV8" s="241"/>
      <c r="FIW8" s="241"/>
      <c r="FIX8" s="241"/>
      <c r="FIY8" s="241"/>
      <c r="FIZ8" s="241"/>
      <c r="FJA8" s="241"/>
      <c r="FJB8" s="241"/>
      <c r="FJC8" s="241"/>
      <c r="FJD8" s="241"/>
      <c r="FJE8" s="241"/>
      <c r="FJF8" s="241"/>
      <c r="FJG8" s="241"/>
      <c r="FJH8" s="241"/>
      <c r="FJI8" s="241"/>
      <c r="FJJ8" s="241"/>
      <c r="FJK8" s="241"/>
      <c r="FJL8" s="241"/>
      <c r="FJM8" s="241"/>
      <c r="FJN8" s="241"/>
      <c r="FJO8" s="241"/>
      <c r="FJP8" s="241"/>
      <c r="FJQ8" s="241"/>
      <c r="FJR8" s="241"/>
      <c r="FJS8" s="241"/>
      <c r="FJT8" s="241"/>
      <c r="FJU8" s="241"/>
      <c r="FJV8" s="241"/>
      <c r="FJW8" s="241"/>
      <c r="FJX8" s="241"/>
      <c r="FJY8" s="241"/>
      <c r="FJZ8" s="241"/>
      <c r="FKA8" s="241"/>
      <c r="FKB8" s="241"/>
      <c r="FKC8" s="241"/>
      <c r="FKD8" s="241"/>
      <c r="FKE8" s="241"/>
      <c r="FKF8" s="241"/>
      <c r="FKG8" s="241"/>
      <c r="FKH8" s="241"/>
      <c r="FKI8" s="241"/>
      <c r="FKJ8" s="241"/>
      <c r="FKK8" s="241"/>
      <c r="FKL8" s="241"/>
      <c r="FKM8" s="241"/>
      <c r="FKN8" s="241"/>
      <c r="FKO8" s="241"/>
      <c r="FKP8" s="241"/>
      <c r="FKQ8" s="241"/>
      <c r="FKR8" s="241"/>
      <c r="FKS8" s="241"/>
      <c r="FKT8" s="241"/>
      <c r="FKU8" s="241"/>
      <c r="FKV8" s="241"/>
      <c r="FKW8" s="241"/>
      <c r="FKX8" s="241"/>
      <c r="FKY8" s="241"/>
      <c r="FKZ8" s="241"/>
      <c r="FLA8" s="241"/>
      <c r="FLB8" s="241"/>
      <c r="FLC8" s="241"/>
      <c r="FLD8" s="241"/>
      <c r="FLE8" s="241"/>
      <c r="FLF8" s="241"/>
      <c r="FLG8" s="241"/>
      <c r="FLH8" s="241"/>
      <c r="FLI8" s="241"/>
      <c r="FLJ8" s="241"/>
      <c r="FLK8" s="241"/>
      <c r="FLL8" s="241"/>
      <c r="FLM8" s="241"/>
      <c r="FLN8" s="241"/>
      <c r="FLO8" s="241"/>
      <c r="FLP8" s="241"/>
      <c r="FLQ8" s="241"/>
      <c r="FLR8" s="241"/>
      <c r="FLS8" s="241"/>
      <c r="FLT8" s="241"/>
      <c r="FLU8" s="241"/>
      <c r="FLV8" s="241"/>
      <c r="FLW8" s="241"/>
      <c r="FLX8" s="241"/>
      <c r="FLY8" s="241"/>
      <c r="FLZ8" s="241"/>
      <c r="FMA8" s="241"/>
      <c r="FMB8" s="241"/>
      <c r="FMC8" s="241"/>
      <c r="FMD8" s="241"/>
      <c r="FME8" s="241"/>
      <c r="FMF8" s="241"/>
      <c r="FMG8" s="241"/>
      <c r="FMH8" s="241"/>
      <c r="FMI8" s="241"/>
      <c r="FMJ8" s="241"/>
      <c r="FMK8" s="241"/>
      <c r="FML8" s="241"/>
      <c r="FMM8" s="241"/>
      <c r="FMN8" s="241"/>
      <c r="FMO8" s="241"/>
      <c r="FMP8" s="241"/>
      <c r="FMQ8" s="241"/>
      <c r="FMR8" s="241"/>
      <c r="FMS8" s="241"/>
      <c r="FMT8" s="241"/>
      <c r="FMU8" s="241"/>
      <c r="FMV8" s="241"/>
      <c r="FMW8" s="241"/>
      <c r="FMX8" s="241"/>
      <c r="FMY8" s="241"/>
      <c r="FMZ8" s="241"/>
      <c r="FNA8" s="241"/>
      <c r="FNB8" s="241"/>
      <c r="FNC8" s="241"/>
      <c r="FND8" s="241"/>
      <c r="FNE8" s="241"/>
      <c r="FNF8" s="241"/>
      <c r="FNG8" s="241"/>
      <c r="FNH8" s="241"/>
      <c r="FNI8" s="241"/>
      <c r="FNJ8" s="241"/>
      <c r="FNK8" s="241"/>
      <c r="FNL8" s="241"/>
      <c r="FNM8" s="241"/>
      <c r="FNN8" s="241"/>
      <c r="FNO8" s="241"/>
      <c r="FNP8" s="241"/>
      <c r="FNQ8" s="241"/>
      <c r="FNR8" s="241"/>
      <c r="FNS8" s="241"/>
      <c r="FNT8" s="241"/>
      <c r="FNU8" s="241"/>
      <c r="FNV8" s="241"/>
      <c r="FNW8" s="241"/>
      <c r="FNX8" s="241"/>
      <c r="FNY8" s="241"/>
      <c r="FNZ8" s="241"/>
      <c r="FOA8" s="241"/>
      <c r="FOB8" s="241"/>
      <c r="FOC8" s="241"/>
      <c r="FOD8" s="241"/>
      <c r="FOE8" s="241"/>
      <c r="FOF8" s="241"/>
      <c r="FOG8" s="241"/>
      <c r="FOH8" s="241"/>
      <c r="FOI8" s="241"/>
      <c r="FOJ8" s="241"/>
      <c r="FOK8" s="241"/>
      <c r="FOL8" s="241"/>
      <c r="FOM8" s="241"/>
      <c r="FON8" s="241"/>
      <c r="FOO8" s="241"/>
      <c r="FOP8" s="241"/>
      <c r="FOQ8" s="241"/>
      <c r="FOR8" s="241"/>
      <c r="FOS8" s="241"/>
      <c r="FOT8" s="241"/>
      <c r="FOU8" s="241"/>
      <c r="FOV8" s="241"/>
      <c r="FOW8" s="241"/>
      <c r="FOX8" s="241"/>
      <c r="FOY8" s="241"/>
      <c r="FOZ8" s="241"/>
      <c r="FPA8" s="241"/>
      <c r="FPB8" s="241"/>
      <c r="FPC8" s="241"/>
      <c r="FPD8" s="241"/>
      <c r="FPE8" s="241"/>
      <c r="FPF8" s="241"/>
      <c r="FPG8" s="241"/>
      <c r="FPH8" s="241"/>
      <c r="FPI8" s="241"/>
      <c r="FPJ8" s="241"/>
      <c r="FPK8" s="241"/>
      <c r="FPL8" s="241"/>
      <c r="FPM8" s="241"/>
      <c r="FPN8" s="241"/>
      <c r="FPO8" s="241"/>
      <c r="FPP8" s="241"/>
      <c r="FPQ8" s="241"/>
      <c r="FPR8" s="241"/>
      <c r="FPS8" s="241"/>
      <c r="FPT8" s="241"/>
      <c r="FPU8" s="241"/>
      <c r="FPV8" s="241"/>
      <c r="FPW8" s="241"/>
      <c r="FPX8" s="241"/>
      <c r="FPY8" s="241"/>
      <c r="FPZ8" s="241"/>
      <c r="FQA8" s="241"/>
      <c r="FQB8" s="241"/>
      <c r="FQC8" s="241"/>
      <c r="FQD8" s="241"/>
      <c r="FQE8" s="241"/>
      <c r="FQF8" s="241"/>
      <c r="FQG8" s="241"/>
      <c r="FQH8" s="241"/>
      <c r="FQI8" s="241"/>
      <c r="FQJ8" s="241"/>
      <c r="FQK8" s="241"/>
      <c r="FQL8" s="241"/>
      <c r="FQM8" s="241"/>
      <c r="FQN8" s="241"/>
      <c r="FQO8" s="241"/>
      <c r="FQP8" s="241"/>
      <c r="FQQ8" s="241"/>
      <c r="FQR8" s="241"/>
      <c r="FQS8" s="241"/>
      <c r="FQT8" s="241"/>
      <c r="FQU8" s="241"/>
      <c r="FQV8" s="241"/>
      <c r="FQW8" s="241"/>
      <c r="FQX8" s="241"/>
      <c r="FQY8" s="241"/>
      <c r="FQZ8" s="241"/>
      <c r="FRA8" s="241"/>
      <c r="FRB8" s="241"/>
      <c r="FRC8" s="241"/>
      <c r="FRD8" s="241"/>
      <c r="FRE8" s="241"/>
      <c r="FRF8" s="241"/>
      <c r="FRG8" s="241"/>
      <c r="FRH8" s="241"/>
      <c r="FRI8" s="241"/>
      <c r="FRJ8" s="241"/>
      <c r="FRK8" s="241"/>
      <c r="FRL8" s="241"/>
      <c r="FRM8" s="241"/>
      <c r="FRN8" s="241"/>
      <c r="FRO8" s="241"/>
      <c r="FRP8" s="241"/>
      <c r="FRQ8" s="241"/>
      <c r="FRR8" s="241"/>
      <c r="FRS8" s="241"/>
      <c r="FRT8" s="241"/>
      <c r="FRU8" s="241"/>
      <c r="FRV8" s="241"/>
      <c r="FRW8" s="241"/>
      <c r="FRX8" s="241"/>
      <c r="FRY8" s="241"/>
      <c r="FRZ8" s="241"/>
      <c r="FSA8" s="241"/>
      <c r="FSB8" s="241"/>
      <c r="FSC8" s="241"/>
      <c r="FSD8" s="241"/>
      <c r="FSE8" s="241"/>
      <c r="FSF8" s="241"/>
      <c r="FSG8" s="241"/>
      <c r="FSH8" s="241"/>
      <c r="FSI8" s="241"/>
      <c r="FSJ8" s="241"/>
      <c r="FSK8" s="241"/>
      <c r="FSL8" s="241"/>
      <c r="FSM8" s="241"/>
      <c r="FSN8" s="241"/>
      <c r="FSO8" s="241"/>
      <c r="FSP8" s="241"/>
      <c r="FSQ8" s="241"/>
      <c r="FSR8" s="241"/>
      <c r="FSS8" s="241"/>
      <c r="FST8" s="241"/>
      <c r="FSU8" s="241"/>
      <c r="FSV8" s="241"/>
      <c r="FSW8" s="241"/>
      <c r="FSX8" s="241"/>
      <c r="FSY8" s="241"/>
      <c r="FSZ8" s="241"/>
      <c r="FTA8" s="241"/>
      <c r="FTB8" s="241"/>
      <c r="FTC8" s="241"/>
      <c r="FTD8" s="241"/>
      <c r="FTE8" s="241"/>
      <c r="FTF8" s="241"/>
      <c r="FTG8" s="241"/>
      <c r="FTH8" s="241"/>
      <c r="FTI8" s="241"/>
      <c r="FTJ8" s="241"/>
      <c r="FTK8" s="241"/>
      <c r="FTL8" s="241"/>
      <c r="FTM8" s="241"/>
      <c r="FTN8" s="241"/>
      <c r="FTO8" s="241"/>
      <c r="FTP8" s="241"/>
      <c r="FTQ8" s="241"/>
      <c r="FTR8" s="241"/>
      <c r="FTS8" s="241"/>
      <c r="FTT8" s="241"/>
      <c r="FTU8" s="241"/>
      <c r="FTV8" s="241"/>
      <c r="FTW8" s="241"/>
      <c r="FTX8" s="241"/>
      <c r="FTY8" s="241"/>
      <c r="FTZ8" s="241"/>
      <c r="FUA8" s="241"/>
      <c r="FUB8" s="241"/>
      <c r="FUC8" s="241"/>
      <c r="FUD8" s="241"/>
      <c r="FUE8" s="241"/>
      <c r="FUF8" s="241"/>
      <c r="FUG8" s="241"/>
      <c r="FUH8" s="241"/>
      <c r="FUI8" s="241"/>
      <c r="FUJ8" s="241"/>
      <c r="FUK8" s="241"/>
      <c r="FUL8" s="241"/>
      <c r="FUM8" s="241"/>
      <c r="FUN8" s="241"/>
      <c r="FUO8" s="241"/>
      <c r="FUP8" s="241"/>
      <c r="FUQ8" s="241"/>
      <c r="FUR8" s="241"/>
      <c r="FUS8" s="241"/>
      <c r="FUT8" s="241"/>
      <c r="FUU8" s="241"/>
      <c r="FUV8" s="241"/>
      <c r="FUW8" s="241"/>
      <c r="FUX8" s="241"/>
      <c r="FUY8" s="241"/>
      <c r="FUZ8" s="241"/>
      <c r="FVA8" s="241"/>
      <c r="FVB8" s="241"/>
      <c r="FVC8" s="241"/>
      <c r="FVD8" s="241"/>
      <c r="FVE8" s="241"/>
      <c r="FVF8" s="241"/>
      <c r="FVG8" s="241"/>
      <c r="FVH8" s="241"/>
      <c r="FVI8" s="241"/>
      <c r="FVJ8" s="241"/>
      <c r="FVK8" s="241"/>
      <c r="FVL8" s="241"/>
      <c r="FVM8" s="241"/>
      <c r="FVN8" s="241"/>
      <c r="FVO8" s="241"/>
      <c r="FVP8" s="241"/>
      <c r="FVQ8" s="241"/>
      <c r="FVR8" s="241"/>
      <c r="FVS8" s="241"/>
      <c r="FVT8" s="241"/>
      <c r="FVU8" s="241"/>
      <c r="FVV8" s="241"/>
      <c r="FVW8" s="241"/>
      <c r="FVX8" s="241"/>
      <c r="FVY8" s="241"/>
      <c r="FVZ8" s="241"/>
      <c r="FWA8" s="241"/>
      <c r="FWB8" s="241"/>
      <c r="FWC8" s="241"/>
      <c r="FWD8" s="241"/>
      <c r="FWE8" s="241"/>
      <c r="FWF8" s="241"/>
      <c r="FWG8" s="241"/>
      <c r="FWH8" s="241"/>
      <c r="FWI8" s="241"/>
      <c r="FWJ8" s="241"/>
      <c r="FWK8" s="241"/>
      <c r="FWL8" s="241"/>
      <c r="FWM8" s="241"/>
      <c r="FWN8" s="241"/>
      <c r="FWO8" s="241"/>
      <c r="FWP8" s="241"/>
      <c r="FWQ8" s="241"/>
      <c r="FWR8" s="241"/>
      <c r="FWS8" s="241"/>
      <c r="FWT8" s="241"/>
      <c r="FWU8" s="241"/>
      <c r="FWV8" s="241"/>
      <c r="FWW8" s="241"/>
      <c r="FWX8" s="241"/>
      <c r="FWY8" s="241"/>
      <c r="FWZ8" s="241"/>
      <c r="FXA8" s="241"/>
      <c r="FXB8" s="241"/>
      <c r="FXC8" s="241"/>
      <c r="FXD8" s="241"/>
      <c r="FXE8" s="241"/>
      <c r="FXF8" s="241"/>
      <c r="FXG8" s="241"/>
      <c r="FXH8" s="241"/>
      <c r="FXI8" s="241"/>
      <c r="FXJ8" s="241"/>
      <c r="FXK8" s="241"/>
      <c r="FXL8" s="241"/>
      <c r="FXM8" s="241"/>
      <c r="FXN8" s="241"/>
      <c r="FXO8" s="241"/>
      <c r="FXP8" s="241"/>
      <c r="FXQ8" s="241"/>
      <c r="FXR8" s="241"/>
      <c r="FXS8" s="241"/>
      <c r="FXT8" s="241"/>
      <c r="FXU8" s="241"/>
      <c r="FXV8" s="241"/>
      <c r="FXW8" s="241"/>
      <c r="FXX8" s="241"/>
      <c r="FXY8" s="241"/>
      <c r="FXZ8" s="241"/>
      <c r="FYA8" s="241"/>
      <c r="FYB8" s="241"/>
      <c r="FYC8" s="241"/>
      <c r="FYD8" s="241"/>
      <c r="FYE8" s="241"/>
      <c r="FYF8" s="241"/>
      <c r="FYG8" s="241"/>
      <c r="FYH8" s="241"/>
      <c r="FYI8" s="241"/>
      <c r="FYJ8" s="241"/>
      <c r="FYK8" s="241"/>
      <c r="FYL8" s="241"/>
      <c r="FYM8" s="241"/>
      <c r="FYN8" s="241"/>
      <c r="FYO8" s="241"/>
      <c r="FYP8" s="241"/>
      <c r="FYQ8" s="241"/>
      <c r="FYR8" s="241"/>
      <c r="FYS8" s="241"/>
      <c r="FYT8" s="241"/>
      <c r="FYU8" s="241"/>
      <c r="FYV8" s="241"/>
      <c r="FYW8" s="241"/>
      <c r="FYX8" s="241"/>
      <c r="FYY8" s="241"/>
      <c r="FYZ8" s="241"/>
      <c r="FZA8" s="241"/>
      <c r="FZB8" s="241"/>
      <c r="FZC8" s="241"/>
      <c r="FZD8" s="241"/>
      <c r="FZE8" s="241"/>
      <c r="FZF8" s="241"/>
      <c r="FZG8" s="241"/>
      <c r="FZH8" s="241"/>
      <c r="FZI8" s="241"/>
      <c r="FZJ8" s="241"/>
      <c r="FZK8" s="241"/>
      <c r="FZL8" s="241"/>
      <c r="FZM8" s="241"/>
      <c r="FZN8" s="241"/>
      <c r="FZO8" s="241"/>
      <c r="FZP8" s="241"/>
      <c r="FZQ8" s="241"/>
      <c r="FZR8" s="241"/>
      <c r="FZS8" s="241"/>
      <c r="FZT8" s="241"/>
      <c r="FZU8" s="241"/>
      <c r="FZV8" s="241"/>
      <c r="FZW8" s="241"/>
      <c r="FZX8" s="241"/>
      <c r="FZY8" s="241"/>
      <c r="FZZ8" s="241"/>
      <c r="GAA8" s="241"/>
      <c r="GAB8" s="241"/>
      <c r="GAC8" s="241"/>
      <c r="GAD8" s="241"/>
      <c r="GAE8" s="241"/>
      <c r="GAF8" s="241"/>
      <c r="GAG8" s="241"/>
      <c r="GAH8" s="241"/>
      <c r="GAI8" s="241"/>
      <c r="GAJ8" s="241"/>
      <c r="GAK8" s="241"/>
      <c r="GAL8" s="241"/>
      <c r="GAM8" s="241"/>
      <c r="GAN8" s="241"/>
      <c r="GAO8" s="241"/>
      <c r="GAP8" s="241"/>
      <c r="GAQ8" s="241"/>
      <c r="GAR8" s="241"/>
      <c r="GAS8" s="241"/>
      <c r="GAT8" s="241"/>
      <c r="GAU8" s="241"/>
      <c r="GAV8" s="241"/>
      <c r="GAW8" s="241"/>
      <c r="GAX8" s="241"/>
      <c r="GAY8" s="241"/>
      <c r="GAZ8" s="241"/>
      <c r="GBA8" s="241"/>
      <c r="GBB8" s="241"/>
      <c r="GBC8" s="241"/>
      <c r="GBD8" s="241"/>
      <c r="GBE8" s="241"/>
      <c r="GBF8" s="241"/>
      <c r="GBG8" s="241"/>
      <c r="GBH8" s="241"/>
      <c r="GBI8" s="241"/>
      <c r="GBJ8" s="241"/>
      <c r="GBK8" s="241"/>
      <c r="GBL8" s="241"/>
      <c r="GBM8" s="241"/>
      <c r="GBN8" s="241"/>
      <c r="GBO8" s="241"/>
      <c r="GBP8" s="241"/>
      <c r="GBQ8" s="241"/>
      <c r="GBR8" s="241"/>
      <c r="GBS8" s="241"/>
      <c r="GBT8" s="241"/>
      <c r="GBU8" s="241"/>
      <c r="GBV8" s="241"/>
      <c r="GBW8" s="241"/>
      <c r="GBX8" s="241"/>
      <c r="GBY8" s="241"/>
      <c r="GBZ8" s="241"/>
      <c r="GCA8" s="241"/>
      <c r="GCB8" s="241"/>
      <c r="GCC8" s="241"/>
      <c r="GCD8" s="241"/>
      <c r="GCE8" s="241"/>
      <c r="GCF8" s="241"/>
      <c r="GCG8" s="241"/>
      <c r="GCH8" s="241"/>
      <c r="GCI8" s="241"/>
      <c r="GCJ8" s="241"/>
      <c r="GCK8" s="241"/>
      <c r="GCL8" s="241"/>
      <c r="GCM8" s="241"/>
      <c r="GCN8" s="241"/>
      <c r="GCO8" s="241"/>
      <c r="GCP8" s="241"/>
      <c r="GCQ8" s="241"/>
      <c r="GCR8" s="241"/>
      <c r="GCS8" s="241"/>
      <c r="GCT8" s="241"/>
      <c r="GCU8" s="241"/>
      <c r="GCV8" s="241"/>
      <c r="GCW8" s="241"/>
      <c r="GCX8" s="241"/>
      <c r="GCY8" s="241"/>
      <c r="GCZ8" s="241"/>
      <c r="GDA8" s="241"/>
      <c r="GDB8" s="241"/>
      <c r="GDC8" s="241"/>
      <c r="GDD8" s="241"/>
      <c r="GDE8" s="241"/>
      <c r="GDF8" s="241"/>
      <c r="GDG8" s="241"/>
      <c r="GDH8" s="241"/>
      <c r="GDI8" s="241"/>
      <c r="GDJ8" s="241"/>
      <c r="GDK8" s="241"/>
      <c r="GDL8" s="241"/>
      <c r="GDM8" s="241"/>
      <c r="GDN8" s="241"/>
      <c r="GDO8" s="241"/>
      <c r="GDP8" s="241"/>
      <c r="GDQ8" s="241"/>
      <c r="GDR8" s="241"/>
      <c r="GDS8" s="241"/>
      <c r="GDT8" s="241"/>
      <c r="GDU8" s="241"/>
      <c r="GDV8" s="241"/>
      <c r="GDW8" s="241"/>
      <c r="GDX8" s="241"/>
      <c r="GDY8" s="241"/>
      <c r="GDZ8" s="241"/>
      <c r="GEA8" s="241"/>
      <c r="GEB8" s="241"/>
      <c r="GEC8" s="241"/>
      <c r="GED8" s="241"/>
      <c r="GEE8" s="241"/>
      <c r="GEF8" s="241"/>
      <c r="GEG8" s="241"/>
      <c r="GEH8" s="241"/>
      <c r="GEI8" s="241"/>
      <c r="GEJ8" s="241"/>
      <c r="GEK8" s="241"/>
      <c r="GEL8" s="241"/>
      <c r="GEM8" s="241"/>
      <c r="GEN8" s="241"/>
      <c r="GEO8" s="241"/>
      <c r="GEP8" s="241"/>
      <c r="GEQ8" s="241"/>
      <c r="GER8" s="241"/>
      <c r="GES8" s="241"/>
      <c r="GET8" s="241"/>
      <c r="GEU8" s="241"/>
      <c r="GEV8" s="241"/>
      <c r="GEW8" s="241"/>
      <c r="GEX8" s="241"/>
      <c r="GEY8" s="241"/>
      <c r="GEZ8" s="241"/>
      <c r="GFA8" s="241"/>
      <c r="GFB8" s="241"/>
      <c r="GFC8" s="241"/>
      <c r="GFD8" s="241"/>
      <c r="GFE8" s="241"/>
      <c r="GFF8" s="241"/>
      <c r="GFG8" s="241"/>
      <c r="GFH8" s="241"/>
      <c r="GFI8" s="241"/>
      <c r="GFJ8" s="241"/>
      <c r="GFK8" s="241"/>
      <c r="GFL8" s="241"/>
      <c r="GFM8" s="241"/>
      <c r="GFN8" s="241"/>
      <c r="GFO8" s="241"/>
      <c r="GFP8" s="241"/>
      <c r="GFQ8" s="241"/>
      <c r="GFR8" s="241"/>
      <c r="GFS8" s="241"/>
      <c r="GFT8" s="241"/>
      <c r="GFU8" s="241"/>
      <c r="GFV8" s="241"/>
      <c r="GFW8" s="241"/>
      <c r="GFX8" s="241"/>
      <c r="GFY8" s="241"/>
      <c r="GFZ8" s="241"/>
      <c r="GGA8" s="241"/>
      <c r="GGB8" s="241"/>
      <c r="GGC8" s="241"/>
      <c r="GGD8" s="241"/>
      <c r="GGE8" s="241"/>
      <c r="GGF8" s="241"/>
      <c r="GGG8" s="241"/>
      <c r="GGH8" s="241"/>
      <c r="GGI8" s="241"/>
      <c r="GGJ8" s="241"/>
      <c r="GGK8" s="241"/>
      <c r="GGL8" s="241"/>
      <c r="GGM8" s="241"/>
      <c r="GGN8" s="241"/>
      <c r="GGO8" s="241"/>
      <c r="GGP8" s="241"/>
      <c r="GGQ8" s="241"/>
      <c r="GGR8" s="241"/>
      <c r="GGS8" s="241"/>
      <c r="GGT8" s="241"/>
      <c r="GGU8" s="241"/>
      <c r="GGV8" s="241"/>
      <c r="GGW8" s="241"/>
      <c r="GGX8" s="241"/>
      <c r="GGY8" s="241"/>
      <c r="GGZ8" s="241"/>
      <c r="GHA8" s="241"/>
      <c r="GHB8" s="241"/>
      <c r="GHC8" s="241"/>
      <c r="GHD8" s="241"/>
      <c r="GHE8" s="241"/>
      <c r="GHF8" s="241"/>
      <c r="GHG8" s="241"/>
      <c r="GHH8" s="241"/>
      <c r="GHI8" s="241"/>
      <c r="GHJ8" s="241"/>
      <c r="GHK8" s="241"/>
      <c r="GHL8" s="241"/>
      <c r="GHM8" s="241"/>
      <c r="GHN8" s="241"/>
      <c r="GHO8" s="241"/>
      <c r="GHP8" s="241"/>
      <c r="GHQ8" s="241"/>
      <c r="GHR8" s="241"/>
      <c r="GHS8" s="241"/>
      <c r="GHT8" s="241"/>
      <c r="GHU8" s="241"/>
      <c r="GHV8" s="241"/>
      <c r="GHW8" s="241"/>
      <c r="GHX8" s="241"/>
      <c r="GHY8" s="241"/>
      <c r="GHZ8" s="241"/>
      <c r="GIA8" s="241"/>
      <c r="GIB8" s="241"/>
      <c r="GIC8" s="241"/>
      <c r="GID8" s="241"/>
      <c r="GIE8" s="241"/>
      <c r="GIF8" s="241"/>
      <c r="GIG8" s="241"/>
      <c r="GIH8" s="241"/>
      <c r="GII8" s="241"/>
      <c r="GIJ8" s="241"/>
      <c r="GIK8" s="241"/>
      <c r="GIL8" s="241"/>
      <c r="GIM8" s="241"/>
      <c r="GIN8" s="241"/>
      <c r="GIO8" s="241"/>
      <c r="GIP8" s="241"/>
      <c r="GIQ8" s="241"/>
      <c r="GIR8" s="241"/>
      <c r="GIS8" s="241"/>
      <c r="GIT8" s="241"/>
      <c r="GIU8" s="241"/>
      <c r="GIV8" s="241"/>
      <c r="GIW8" s="241"/>
      <c r="GIX8" s="241"/>
      <c r="GIY8" s="241"/>
      <c r="GIZ8" s="241"/>
      <c r="GJA8" s="241"/>
      <c r="GJB8" s="241"/>
      <c r="GJC8" s="241"/>
      <c r="GJD8" s="241"/>
      <c r="GJE8" s="241"/>
      <c r="GJF8" s="241"/>
      <c r="GJG8" s="241"/>
      <c r="GJH8" s="241"/>
      <c r="GJI8" s="241"/>
      <c r="GJJ8" s="241"/>
      <c r="GJK8" s="241"/>
      <c r="GJL8" s="241"/>
      <c r="GJM8" s="241"/>
      <c r="GJN8" s="241"/>
      <c r="GJO8" s="241"/>
      <c r="GJP8" s="241"/>
      <c r="GJQ8" s="241"/>
      <c r="GJR8" s="241"/>
      <c r="GJS8" s="241"/>
      <c r="GJT8" s="241"/>
      <c r="GJU8" s="241"/>
      <c r="GJV8" s="241"/>
      <c r="GJW8" s="241"/>
      <c r="GJX8" s="241"/>
      <c r="GJY8" s="241"/>
      <c r="GJZ8" s="241"/>
      <c r="GKA8" s="241"/>
      <c r="GKB8" s="241"/>
      <c r="GKC8" s="241"/>
      <c r="GKD8" s="241"/>
      <c r="GKE8" s="241"/>
      <c r="GKF8" s="241"/>
      <c r="GKG8" s="241"/>
      <c r="GKH8" s="241"/>
      <c r="GKI8" s="241"/>
      <c r="GKJ8" s="241"/>
      <c r="GKK8" s="241"/>
      <c r="GKL8" s="241"/>
      <c r="GKM8" s="241"/>
      <c r="GKN8" s="241"/>
      <c r="GKO8" s="241"/>
      <c r="GKP8" s="241"/>
      <c r="GKQ8" s="241"/>
      <c r="GKR8" s="241"/>
      <c r="GKS8" s="241"/>
      <c r="GKT8" s="241"/>
      <c r="GKU8" s="241"/>
      <c r="GKV8" s="241"/>
      <c r="GKW8" s="241"/>
      <c r="GKX8" s="241"/>
      <c r="GKY8" s="241"/>
      <c r="GKZ8" s="241"/>
      <c r="GLA8" s="241"/>
      <c r="GLB8" s="241"/>
      <c r="GLC8" s="241"/>
      <c r="GLD8" s="241"/>
      <c r="GLE8" s="241"/>
      <c r="GLF8" s="241"/>
      <c r="GLG8" s="241"/>
      <c r="GLH8" s="241"/>
      <c r="GLI8" s="241"/>
      <c r="GLJ8" s="241"/>
      <c r="GLK8" s="241"/>
      <c r="GLL8" s="241"/>
      <c r="GLM8" s="241"/>
      <c r="GLN8" s="241"/>
      <c r="GLO8" s="241"/>
      <c r="GLP8" s="241"/>
      <c r="GLQ8" s="241"/>
      <c r="GLR8" s="241"/>
      <c r="GLS8" s="241"/>
      <c r="GLT8" s="241"/>
      <c r="GLU8" s="241"/>
      <c r="GLV8" s="241"/>
      <c r="GLW8" s="241"/>
      <c r="GLX8" s="241"/>
      <c r="GLY8" s="241"/>
      <c r="GLZ8" s="241"/>
      <c r="GMA8" s="241"/>
      <c r="GMB8" s="241"/>
      <c r="GMC8" s="241"/>
      <c r="GMD8" s="241"/>
      <c r="GME8" s="241"/>
      <c r="GMF8" s="241"/>
      <c r="GMG8" s="241"/>
      <c r="GMH8" s="241"/>
      <c r="GMI8" s="241"/>
      <c r="GMJ8" s="241"/>
      <c r="GMK8" s="241"/>
      <c r="GML8" s="241"/>
      <c r="GMM8" s="241"/>
      <c r="GMN8" s="241"/>
      <c r="GMO8" s="241"/>
      <c r="GMP8" s="241"/>
      <c r="GMQ8" s="241"/>
      <c r="GMR8" s="241"/>
      <c r="GMS8" s="241"/>
      <c r="GMT8" s="241"/>
      <c r="GMU8" s="241"/>
      <c r="GMV8" s="241"/>
      <c r="GMW8" s="241"/>
      <c r="GMX8" s="241"/>
      <c r="GMY8" s="241"/>
      <c r="GMZ8" s="241"/>
      <c r="GNA8" s="241"/>
      <c r="GNB8" s="241"/>
      <c r="GNC8" s="241"/>
      <c r="GND8" s="241"/>
      <c r="GNE8" s="241"/>
      <c r="GNF8" s="241"/>
      <c r="GNG8" s="241"/>
      <c r="GNH8" s="241"/>
      <c r="GNI8" s="241"/>
      <c r="GNJ8" s="241"/>
      <c r="GNK8" s="241"/>
      <c r="GNL8" s="241"/>
      <c r="GNM8" s="241"/>
      <c r="GNN8" s="241"/>
      <c r="GNO8" s="241"/>
      <c r="GNP8" s="241"/>
      <c r="GNQ8" s="241"/>
      <c r="GNR8" s="241"/>
      <c r="GNS8" s="241"/>
      <c r="GNT8" s="241"/>
      <c r="GNU8" s="241"/>
      <c r="GNV8" s="241"/>
      <c r="GNW8" s="241"/>
      <c r="GNX8" s="241"/>
      <c r="GNY8" s="241"/>
      <c r="GNZ8" s="241"/>
      <c r="GOA8" s="241"/>
      <c r="GOB8" s="241"/>
      <c r="GOC8" s="241"/>
      <c r="GOD8" s="241"/>
      <c r="GOE8" s="241"/>
      <c r="GOF8" s="241"/>
      <c r="GOG8" s="241"/>
      <c r="GOH8" s="241"/>
      <c r="GOI8" s="241"/>
      <c r="GOJ8" s="241"/>
      <c r="GOK8" s="241"/>
      <c r="GOL8" s="241"/>
      <c r="GOM8" s="241"/>
      <c r="GON8" s="241"/>
      <c r="GOO8" s="241"/>
      <c r="GOP8" s="241"/>
      <c r="GOQ8" s="241"/>
      <c r="GOR8" s="241"/>
      <c r="GOS8" s="241"/>
      <c r="GOT8" s="241"/>
      <c r="GOU8" s="241"/>
      <c r="GOV8" s="241"/>
      <c r="GOW8" s="241"/>
      <c r="GOX8" s="241"/>
      <c r="GOY8" s="241"/>
      <c r="GOZ8" s="241"/>
      <c r="GPA8" s="241"/>
      <c r="GPB8" s="241"/>
      <c r="GPC8" s="241"/>
      <c r="GPD8" s="241"/>
      <c r="GPE8" s="241"/>
      <c r="GPF8" s="241"/>
      <c r="GPG8" s="241"/>
      <c r="GPH8" s="241"/>
      <c r="GPI8" s="241"/>
      <c r="GPJ8" s="241"/>
      <c r="GPK8" s="241"/>
      <c r="GPL8" s="241"/>
      <c r="GPM8" s="241"/>
      <c r="GPN8" s="241"/>
      <c r="GPO8" s="241"/>
      <c r="GPP8" s="241"/>
      <c r="GPQ8" s="241"/>
      <c r="GPR8" s="241"/>
      <c r="GPS8" s="241"/>
      <c r="GPT8" s="241"/>
      <c r="GPU8" s="241"/>
      <c r="GPV8" s="241"/>
      <c r="GPW8" s="241"/>
      <c r="GPX8" s="241"/>
      <c r="GPY8" s="241"/>
      <c r="GPZ8" s="241"/>
      <c r="GQA8" s="241"/>
      <c r="GQB8" s="241"/>
      <c r="GQC8" s="241"/>
      <c r="GQD8" s="241"/>
      <c r="GQE8" s="241"/>
      <c r="GQF8" s="241"/>
      <c r="GQG8" s="241"/>
      <c r="GQH8" s="241"/>
      <c r="GQI8" s="241"/>
      <c r="GQJ8" s="241"/>
      <c r="GQK8" s="241"/>
      <c r="GQL8" s="241"/>
      <c r="GQM8" s="241"/>
      <c r="GQN8" s="241"/>
      <c r="GQO8" s="241"/>
      <c r="GQP8" s="241"/>
      <c r="GQQ8" s="241"/>
      <c r="GQR8" s="241"/>
      <c r="GQS8" s="241"/>
      <c r="GQT8" s="241"/>
      <c r="GQU8" s="241"/>
      <c r="GQV8" s="241"/>
      <c r="GQW8" s="241"/>
      <c r="GQX8" s="241"/>
      <c r="GQY8" s="241"/>
      <c r="GQZ8" s="241"/>
      <c r="GRA8" s="241"/>
      <c r="GRB8" s="241"/>
      <c r="GRC8" s="241"/>
      <c r="GRD8" s="241"/>
      <c r="GRE8" s="241"/>
      <c r="GRF8" s="241"/>
      <c r="GRG8" s="241"/>
      <c r="GRH8" s="241"/>
      <c r="GRI8" s="241"/>
      <c r="GRJ8" s="241"/>
      <c r="GRK8" s="241"/>
      <c r="GRL8" s="241"/>
      <c r="GRM8" s="241"/>
      <c r="GRN8" s="241"/>
      <c r="GRO8" s="241"/>
      <c r="GRP8" s="241"/>
      <c r="GRQ8" s="241"/>
      <c r="GRR8" s="241"/>
      <c r="GRS8" s="241"/>
      <c r="GRT8" s="241"/>
      <c r="GRU8" s="241"/>
      <c r="GRV8" s="241"/>
      <c r="GRW8" s="241"/>
      <c r="GRX8" s="241"/>
      <c r="GRY8" s="241"/>
      <c r="GRZ8" s="241"/>
      <c r="GSA8" s="241"/>
      <c r="GSB8" s="241"/>
      <c r="GSC8" s="241"/>
      <c r="GSD8" s="241"/>
      <c r="GSE8" s="241"/>
      <c r="GSF8" s="241"/>
      <c r="GSG8" s="241"/>
      <c r="GSH8" s="241"/>
      <c r="GSI8" s="241"/>
      <c r="GSJ8" s="241"/>
      <c r="GSK8" s="241"/>
      <c r="GSL8" s="241"/>
      <c r="GSM8" s="241"/>
      <c r="GSN8" s="241"/>
      <c r="GSO8" s="241"/>
      <c r="GSP8" s="241"/>
      <c r="GSQ8" s="241"/>
      <c r="GSR8" s="241"/>
      <c r="GSS8" s="241"/>
      <c r="GST8" s="241"/>
      <c r="GSU8" s="241"/>
      <c r="GSV8" s="241"/>
      <c r="GSW8" s="241"/>
      <c r="GSX8" s="241"/>
      <c r="GSY8" s="241"/>
      <c r="GSZ8" s="241"/>
      <c r="GTA8" s="241"/>
      <c r="GTB8" s="241"/>
      <c r="GTC8" s="241"/>
      <c r="GTD8" s="241"/>
      <c r="GTE8" s="241"/>
      <c r="GTF8" s="241"/>
      <c r="GTG8" s="241"/>
      <c r="GTH8" s="241"/>
      <c r="GTI8" s="241"/>
      <c r="GTJ8" s="241"/>
      <c r="GTK8" s="241"/>
      <c r="GTL8" s="241"/>
      <c r="GTM8" s="241"/>
      <c r="GTN8" s="241"/>
      <c r="GTO8" s="241"/>
      <c r="GTP8" s="241"/>
      <c r="GTQ8" s="241"/>
      <c r="GTR8" s="241"/>
      <c r="GTS8" s="241"/>
      <c r="GTT8" s="241"/>
      <c r="GTU8" s="241"/>
      <c r="GTV8" s="241"/>
      <c r="GTW8" s="241"/>
      <c r="GTX8" s="241"/>
      <c r="GTY8" s="241"/>
      <c r="GTZ8" s="241"/>
      <c r="GUA8" s="241"/>
      <c r="GUB8" s="241"/>
      <c r="GUC8" s="241"/>
      <c r="GUD8" s="241"/>
      <c r="GUE8" s="241"/>
      <c r="GUF8" s="241"/>
      <c r="GUG8" s="241"/>
      <c r="GUH8" s="241"/>
      <c r="GUI8" s="241"/>
      <c r="GUJ8" s="241"/>
      <c r="GUK8" s="241"/>
      <c r="GUL8" s="241"/>
      <c r="GUM8" s="241"/>
      <c r="GUN8" s="241"/>
      <c r="GUO8" s="241"/>
      <c r="GUP8" s="241"/>
      <c r="GUQ8" s="241"/>
      <c r="GUR8" s="241"/>
      <c r="GUS8" s="241"/>
      <c r="GUT8" s="241"/>
      <c r="GUU8" s="241"/>
      <c r="GUV8" s="241"/>
      <c r="GUW8" s="241"/>
      <c r="GUX8" s="241"/>
      <c r="GUY8" s="241"/>
      <c r="GUZ8" s="241"/>
      <c r="GVA8" s="241"/>
      <c r="GVB8" s="241"/>
      <c r="GVC8" s="241"/>
      <c r="GVD8" s="241"/>
      <c r="GVE8" s="241"/>
      <c r="GVF8" s="241"/>
      <c r="GVG8" s="241"/>
      <c r="GVH8" s="241"/>
      <c r="GVI8" s="241"/>
      <c r="GVJ8" s="241"/>
      <c r="GVK8" s="241"/>
      <c r="GVL8" s="241"/>
      <c r="GVM8" s="241"/>
      <c r="GVN8" s="241"/>
      <c r="GVO8" s="241"/>
      <c r="GVP8" s="241"/>
      <c r="GVQ8" s="241"/>
      <c r="GVR8" s="241"/>
      <c r="GVS8" s="241"/>
      <c r="GVT8" s="241"/>
      <c r="GVU8" s="241"/>
      <c r="GVV8" s="241"/>
      <c r="GVW8" s="241"/>
      <c r="GVX8" s="241"/>
      <c r="GVY8" s="241"/>
      <c r="GVZ8" s="241"/>
      <c r="GWA8" s="241"/>
      <c r="GWB8" s="241"/>
      <c r="GWC8" s="241"/>
      <c r="GWD8" s="241"/>
      <c r="GWE8" s="241"/>
      <c r="GWF8" s="241"/>
      <c r="GWG8" s="241"/>
      <c r="GWH8" s="241"/>
      <c r="GWI8" s="241"/>
      <c r="GWJ8" s="241"/>
      <c r="GWK8" s="241"/>
      <c r="GWL8" s="241"/>
      <c r="GWM8" s="241"/>
      <c r="GWN8" s="241"/>
      <c r="GWO8" s="241"/>
      <c r="GWP8" s="241"/>
      <c r="GWQ8" s="241"/>
      <c r="GWR8" s="241"/>
      <c r="GWS8" s="241"/>
      <c r="GWT8" s="241"/>
      <c r="GWU8" s="241"/>
      <c r="GWV8" s="241"/>
      <c r="GWW8" s="241"/>
      <c r="GWX8" s="241"/>
      <c r="GWY8" s="241"/>
      <c r="GWZ8" s="241"/>
      <c r="GXA8" s="241"/>
      <c r="GXB8" s="241"/>
      <c r="GXC8" s="241"/>
      <c r="GXD8" s="241"/>
      <c r="GXE8" s="241"/>
      <c r="GXF8" s="241"/>
      <c r="GXG8" s="241"/>
      <c r="GXH8" s="241"/>
      <c r="GXI8" s="241"/>
      <c r="GXJ8" s="241"/>
      <c r="GXK8" s="241"/>
      <c r="GXL8" s="241"/>
      <c r="GXM8" s="241"/>
      <c r="GXN8" s="241"/>
      <c r="GXO8" s="241"/>
      <c r="GXP8" s="241"/>
      <c r="GXQ8" s="241"/>
      <c r="GXR8" s="241"/>
      <c r="GXS8" s="241"/>
      <c r="GXT8" s="241"/>
      <c r="GXU8" s="241"/>
      <c r="GXV8" s="241"/>
      <c r="GXW8" s="241"/>
      <c r="GXX8" s="241"/>
      <c r="GXY8" s="241"/>
      <c r="GXZ8" s="241"/>
      <c r="GYA8" s="241"/>
      <c r="GYB8" s="241"/>
      <c r="GYC8" s="241"/>
      <c r="GYD8" s="241"/>
      <c r="GYE8" s="241"/>
      <c r="GYF8" s="241"/>
      <c r="GYG8" s="241"/>
      <c r="GYH8" s="241"/>
      <c r="GYI8" s="241"/>
      <c r="GYJ8" s="241"/>
      <c r="GYK8" s="241"/>
      <c r="GYL8" s="241"/>
      <c r="GYM8" s="241"/>
      <c r="GYN8" s="241"/>
      <c r="GYO8" s="241"/>
      <c r="GYP8" s="241"/>
      <c r="GYQ8" s="241"/>
      <c r="GYR8" s="241"/>
      <c r="GYS8" s="241"/>
      <c r="GYT8" s="241"/>
      <c r="GYU8" s="241"/>
      <c r="GYV8" s="241"/>
      <c r="GYW8" s="241"/>
      <c r="GYX8" s="241"/>
      <c r="GYY8" s="241"/>
      <c r="GYZ8" s="241"/>
      <c r="GZA8" s="241"/>
      <c r="GZB8" s="241"/>
      <c r="GZC8" s="241"/>
      <c r="GZD8" s="241"/>
      <c r="GZE8" s="241"/>
      <c r="GZF8" s="241"/>
      <c r="GZG8" s="241"/>
      <c r="GZH8" s="241"/>
      <c r="GZI8" s="241"/>
      <c r="GZJ8" s="241"/>
      <c r="GZK8" s="241"/>
      <c r="GZL8" s="241"/>
      <c r="GZM8" s="241"/>
      <c r="GZN8" s="241"/>
      <c r="GZO8" s="241"/>
      <c r="GZP8" s="241"/>
      <c r="GZQ8" s="241"/>
      <c r="GZR8" s="241"/>
      <c r="GZS8" s="241"/>
      <c r="GZT8" s="241"/>
      <c r="GZU8" s="241"/>
      <c r="GZV8" s="241"/>
      <c r="GZW8" s="241"/>
      <c r="GZX8" s="241"/>
      <c r="GZY8" s="241"/>
      <c r="GZZ8" s="241"/>
      <c r="HAA8" s="241"/>
      <c r="HAB8" s="241"/>
      <c r="HAC8" s="241"/>
      <c r="HAD8" s="241"/>
      <c r="HAE8" s="241"/>
      <c r="HAF8" s="241"/>
      <c r="HAG8" s="241"/>
      <c r="HAH8" s="241"/>
      <c r="HAI8" s="241"/>
      <c r="HAJ8" s="241"/>
      <c r="HAK8" s="241"/>
      <c r="HAL8" s="241"/>
      <c r="HAM8" s="241"/>
      <c r="HAN8" s="241"/>
      <c r="HAO8" s="241"/>
      <c r="HAP8" s="241"/>
      <c r="HAQ8" s="241"/>
      <c r="HAR8" s="241"/>
      <c r="HAS8" s="241"/>
      <c r="HAT8" s="241"/>
      <c r="HAU8" s="241"/>
      <c r="HAV8" s="241"/>
      <c r="HAW8" s="241"/>
      <c r="HAX8" s="241"/>
      <c r="HAY8" s="241"/>
      <c r="HAZ8" s="241"/>
      <c r="HBA8" s="241"/>
      <c r="HBB8" s="241"/>
      <c r="HBC8" s="241"/>
      <c r="HBD8" s="241"/>
      <c r="HBE8" s="241"/>
      <c r="HBF8" s="241"/>
      <c r="HBG8" s="241"/>
      <c r="HBH8" s="241"/>
      <c r="HBI8" s="241"/>
      <c r="HBJ8" s="241"/>
      <c r="HBK8" s="241"/>
      <c r="HBL8" s="241"/>
      <c r="HBM8" s="241"/>
      <c r="HBN8" s="241"/>
      <c r="HBO8" s="241"/>
      <c r="HBP8" s="241"/>
      <c r="HBQ8" s="241"/>
      <c r="HBR8" s="241"/>
      <c r="HBS8" s="241"/>
      <c r="HBT8" s="241"/>
      <c r="HBU8" s="241"/>
      <c r="HBV8" s="241"/>
      <c r="HBW8" s="241"/>
      <c r="HBX8" s="241"/>
      <c r="HBY8" s="241"/>
      <c r="HBZ8" s="241"/>
      <c r="HCA8" s="241"/>
      <c r="HCB8" s="241"/>
      <c r="HCC8" s="241"/>
      <c r="HCD8" s="241"/>
      <c r="HCE8" s="241"/>
      <c r="HCF8" s="241"/>
      <c r="HCG8" s="241"/>
      <c r="HCH8" s="241"/>
      <c r="HCI8" s="241"/>
      <c r="HCJ8" s="241"/>
      <c r="HCK8" s="241"/>
      <c r="HCL8" s="241"/>
      <c r="HCM8" s="241"/>
      <c r="HCN8" s="241"/>
      <c r="HCO8" s="241"/>
      <c r="HCP8" s="241"/>
      <c r="HCQ8" s="241"/>
      <c r="HCR8" s="241"/>
      <c r="HCS8" s="241"/>
      <c r="HCT8" s="241"/>
      <c r="HCU8" s="241"/>
      <c r="HCV8" s="241"/>
      <c r="HCW8" s="241"/>
      <c r="HCX8" s="241"/>
      <c r="HCY8" s="241"/>
      <c r="HCZ8" s="241"/>
      <c r="HDA8" s="241"/>
      <c r="HDB8" s="241"/>
      <c r="HDC8" s="241"/>
      <c r="HDD8" s="241"/>
      <c r="HDE8" s="241"/>
      <c r="HDF8" s="241"/>
      <c r="HDG8" s="241"/>
      <c r="HDH8" s="241"/>
      <c r="HDI8" s="241"/>
      <c r="HDJ8" s="241"/>
      <c r="HDK8" s="241"/>
      <c r="HDL8" s="241"/>
      <c r="HDM8" s="241"/>
      <c r="HDN8" s="241"/>
      <c r="HDO8" s="241"/>
      <c r="HDP8" s="241"/>
      <c r="HDQ8" s="241"/>
      <c r="HDR8" s="241"/>
      <c r="HDS8" s="241"/>
      <c r="HDT8" s="241"/>
      <c r="HDU8" s="241"/>
      <c r="HDV8" s="241"/>
      <c r="HDW8" s="241"/>
      <c r="HDX8" s="241"/>
      <c r="HDY8" s="241"/>
      <c r="HDZ8" s="241"/>
      <c r="HEA8" s="241"/>
      <c r="HEB8" s="241"/>
      <c r="HEC8" s="241"/>
      <c r="HED8" s="241"/>
      <c r="HEE8" s="241"/>
      <c r="HEF8" s="241"/>
      <c r="HEG8" s="241"/>
      <c r="HEH8" s="241"/>
      <c r="HEI8" s="241"/>
      <c r="HEJ8" s="241"/>
      <c r="HEK8" s="241"/>
      <c r="HEL8" s="241"/>
      <c r="HEM8" s="241"/>
      <c r="HEN8" s="241"/>
      <c r="HEO8" s="241"/>
      <c r="HEP8" s="241"/>
      <c r="HEQ8" s="241"/>
      <c r="HER8" s="241"/>
      <c r="HES8" s="241"/>
      <c r="HET8" s="241"/>
      <c r="HEU8" s="241"/>
      <c r="HEV8" s="241"/>
      <c r="HEW8" s="241"/>
      <c r="HEX8" s="241"/>
      <c r="HEY8" s="241"/>
      <c r="HEZ8" s="241"/>
      <c r="HFA8" s="241"/>
      <c r="HFB8" s="241"/>
      <c r="HFC8" s="241"/>
      <c r="HFD8" s="241"/>
      <c r="HFE8" s="241"/>
      <c r="HFF8" s="241"/>
      <c r="HFG8" s="241"/>
      <c r="HFH8" s="241"/>
      <c r="HFI8" s="241"/>
      <c r="HFJ8" s="241"/>
      <c r="HFK8" s="241"/>
      <c r="HFL8" s="241"/>
      <c r="HFM8" s="241"/>
      <c r="HFN8" s="241"/>
      <c r="HFO8" s="241"/>
      <c r="HFP8" s="241"/>
      <c r="HFQ8" s="241"/>
      <c r="HFR8" s="241"/>
      <c r="HFS8" s="241"/>
      <c r="HFT8" s="241"/>
      <c r="HFU8" s="241"/>
      <c r="HFV8" s="241"/>
      <c r="HFW8" s="241"/>
      <c r="HFX8" s="241"/>
      <c r="HFY8" s="241"/>
      <c r="HFZ8" s="241"/>
      <c r="HGA8" s="241"/>
      <c r="HGB8" s="241"/>
      <c r="HGC8" s="241"/>
      <c r="HGD8" s="241"/>
      <c r="HGE8" s="241"/>
      <c r="HGF8" s="241"/>
      <c r="HGG8" s="241"/>
      <c r="HGH8" s="241"/>
      <c r="HGI8" s="241"/>
      <c r="HGJ8" s="241"/>
      <c r="HGK8" s="241"/>
      <c r="HGL8" s="241"/>
      <c r="HGM8" s="241"/>
      <c r="HGN8" s="241"/>
      <c r="HGO8" s="241"/>
      <c r="HGP8" s="241"/>
      <c r="HGQ8" s="241"/>
      <c r="HGR8" s="241"/>
      <c r="HGS8" s="241"/>
      <c r="HGT8" s="241"/>
      <c r="HGU8" s="241"/>
      <c r="HGV8" s="241"/>
      <c r="HGW8" s="241"/>
      <c r="HGX8" s="241"/>
      <c r="HGY8" s="241"/>
      <c r="HGZ8" s="241"/>
      <c r="HHA8" s="241"/>
      <c r="HHB8" s="241"/>
      <c r="HHC8" s="241"/>
      <c r="HHD8" s="241"/>
      <c r="HHE8" s="241"/>
      <c r="HHF8" s="241"/>
      <c r="HHG8" s="241"/>
      <c r="HHH8" s="241"/>
      <c r="HHI8" s="241"/>
      <c r="HHJ8" s="241"/>
      <c r="HHK8" s="241"/>
      <c r="HHL8" s="241"/>
      <c r="HHM8" s="241"/>
      <c r="HHN8" s="241"/>
      <c r="HHO8" s="241"/>
      <c r="HHP8" s="241"/>
      <c r="HHQ8" s="241"/>
      <c r="HHR8" s="241"/>
      <c r="HHS8" s="241"/>
      <c r="HHT8" s="241"/>
      <c r="HHU8" s="241"/>
      <c r="HHV8" s="241"/>
      <c r="HHW8" s="241"/>
      <c r="HHX8" s="241"/>
      <c r="HHY8" s="241"/>
      <c r="HHZ8" s="241"/>
      <c r="HIA8" s="241"/>
      <c r="HIB8" s="241"/>
      <c r="HIC8" s="241"/>
      <c r="HID8" s="241"/>
      <c r="HIE8" s="241"/>
      <c r="HIF8" s="241"/>
      <c r="HIG8" s="241"/>
      <c r="HIH8" s="241"/>
      <c r="HII8" s="241"/>
      <c r="HIJ8" s="241"/>
      <c r="HIK8" s="241"/>
      <c r="HIL8" s="241"/>
      <c r="HIM8" s="241"/>
      <c r="HIN8" s="241"/>
      <c r="HIO8" s="241"/>
      <c r="HIP8" s="241"/>
      <c r="HIQ8" s="241"/>
      <c r="HIR8" s="241"/>
      <c r="HIS8" s="241"/>
      <c r="HIT8" s="241"/>
      <c r="HIU8" s="241"/>
      <c r="HIV8" s="241"/>
      <c r="HIW8" s="241"/>
      <c r="HIX8" s="241"/>
      <c r="HIY8" s="241"/>
      <c r="HIZ8" s="241"/>
      <c r="HJA8" s="241"/>
      <c r="HJB8" s="241"/>
      <c r="HJC8" s="241"/>
      <c r="HJD8" s="241"/>
      <c r="HJE8" s="241"/>
      <c r="HJF8" s="241"/>
      <c r="HJG8" s="241"/>
      <c r="HJH8" s="241"/>
      <c r="HJI8" s="241"/>
      <c r="HJJ8" s="241"/>
      <c r="HJK8" s="241"/>
      <c r="HJL8" s="241"/>
      <c r="HJM8" s="241"/>
      <c r="HJN8" s="241"/>
      <c r="HJO8" s="241"/>
      <c r="HJP8" s="241"/>
      <c r="HJQ8" s="241"/>
      <c r="HJR8" s="241"/>
      <c r="HJS8" s="241"/>
      <c r="HJT8" s="241"/>
      <c r="HJU8" s="241"/>
      <c r="HJV8" s="241"/>
      <c r="HJW8" s="241"/>
      <c r="HJX8" s="241"/>
      <c r="HJY8" s="241"/>
      <c r="HJZ8" s="241"/>
      <c r="HKA8" s="241"/>
      <c r="HKB8" s="241"/>
      <c r="HKC8" s="241"/>
      <c r="HKD8" s="241"/>
      <c r="HKE8" s="241"/>
      <c r="HKF8" s="241"/>
      <c r="HKG8" s="241"/>
      <c r="HKH8" s="241"/>
      <c r="HKI8" s="241"/>
      <c r="HKJ8" s="241"/>
      <c r="HKK8" s="241"/>
      <c r="HKL8" s="241"/>
      <c r="HKM8" s="241"/>
      <c r="HKN8" s="241"/>
      <c r="HKO8" s="241"/>
      <c r="HKP8" s="241"/>
      <c r="HKQ8" s="241"/>
      <c r="HKR8" s="241"/>
      <c r="HKS8" s="241"/>
      <c r="HKT8" s="241"/>
      <c r="HKU8" s="241"/>
      <c r="HKV8" s="241"/>
      <c r="HKW8" s="241"/>
      <c r="HKX8" s="241"/>
      <c r="HKY8" s="241"/>
      <c r="HKZ8" s="241"/>
      <c r="HLA8" s="241"/>
      <c r="HLB8" s="241"/>
      <c r="HLC8" s="241"/>
      <c r="HLD8" s="241"/>
      <c r="HLE8" s="241"/>
      <c r="HLF8" s="241"/>
      <c r="HLG8" s="241"/>
      <c r="HLH8" s="241"/>
      <c r="HLI8" s="241"/>
      <c r="HLJ8" s="241"/>
      <c r="HLK8" s="241"/>
      <c r="HLL8" s="241"/>
      <c r="HLM8" s="241"/>
      <c r="HLN8" s="241"/>
      <c r="HLO8" s="241"/>
      <c r="HLP8" s="241"/>
      <c r="HLQ8" s="241"/>
      <c r="HLR8" s="241"/>
      <c r="HLS8" s="241"/>
      <c r="HLT8" s="241"/>
      <c r="HLU8" s="241"/>
      <c r="HLV8" s="241"/>
      <c r="HLW8" s="241"/>
      <c r="HLX8" s="241"/>
      <c r="HLY8" s="241"/>
      <c r="HLZ8" s="241"/>
      <c r="HMA8" s="241"/>
      <c r="HMB8" s="241"/>
      <c r="HMC8" s="241"/>
      <c r="HMD8" s="241"/>
      <c r="HME8" s="241"/>
      <c r="HMF8" s="241"/>
      <c r="HMG8" s="241"/>
      <c r="HMH8" s="241"/>
      <c r="HMI8" s="241"/>
      <c r="HMJ8" s="241"/>
      <c r="HMK8" s="241"/>
      <c r="HML8" s="241"/>
      <c r="HMM8" s="241"/>
      <c r="HMN8" s="241"/>
      <c r="HMO8" s="241"/>
      <c r="HMP8" s="241"/>
      <c r="HMQ8" s="241"/>
      <c r="HMR8" s="241"/>
      <c r="HMS8" s="241"/>
      <c r="HMT8" s="241"/>
      <c r="HMU8" s="241"/>
      <c r="HMV8" s="241"/>
      <c r="HMW8" s="241"/>
      <c r="HMX8" s="241"/>
      <c r="HMY8" s="241"/>
      <c r="HMZ8" s="241"/>
      <c r="HNA8" s="241"/>
      <c r="HNB8" s="241"/>
      <c r="HNC8" s="241"/>
      <c r="HND8" s="241"/>
      <c r="HNE8" s="241"/>
      <c r="HNF8" s="241"/>
      <c r="HNG8" s="241"/>
      <c r="HNH8" s="241"/>
      <c r="HNI8" s="241"/>
      <c r="HNJ8" s="241"/>
      <c r="HNK8" s="241"/>
      <c r="HNL8" s="241"/>
      <c r="HNM8" s="241"/>
      <c r="HNN8" s="241"/>
      <c r="HNO8" s="241"/>
      <c r="HNP8" s="241"/>
      <c r="HNQ8" s="241"/>
      <c r="HNR8" s="241"/>
      <c r="HNS8" s="241"/>
      <c r="HNT8" s="241"/>
      <c r="HNU8" s="241"/>
      <c r="HNV8" s="241"/>
      <c r="HNW8" s="241"/>
      <c r="HNX8" s="241"/>
      <c r="HNY8" s="241"/>
      <c r="HNZ8" s="241"/>
      <c r="HOA8" s="241"/>
      <c r="HOB8" s="241"/>
      <c r="HOC8" s="241"/>
      <c r="HOD8" s="241"/>
      <c r="HOE8" s="241"/>
      <c r="HOF8" s="241"/>
      <c r="HOG8" s="241"/>
      <c r="HOH8" s="241"/>
      <c r="HOI8" s="241"/>
      <c r="HOJ8" s="241"/>
      <c r="HOK8" s="241"/>
      <c r="HOL8" s="241"/>
      <c r="HOM8" s="241"/>
      <c r="HON8" s="241"/>
      <c r="HOO8" s="241"/>
      <c r="HOP8" s="241"/>
      <c r="HOQ8" s="241"/>
      <c r="HOR8" s="241"/>
      <c r="HOS8" s="241"/>
      <c r="HOT8" s="241"/>
      <c r="HOU8" s="241"/>
      <c r="HOV8" s="241"/>
      <c r="HOW8" s="241"/>
      <c r="HOX8" s="241"/>
      <c r="HOY8" s="241"/>
      <c r="HOZ8" s="241"/>
      <c r="HPA8" s="241"/>
      <c r="HPB8" s="241"/>
      <c r="HPC8" s="241"/>
      <c r="HPD8" s="241"/>
      <c r="HPE8" s="241"/>
      <c r="HPF8" s="241"/>
      <c r="HPG8" s="241"/>
      <c r="HPH8" s="241"/>
      <c r="HPI8" s="241"/>
      <c r="HPJ8" s="241"/>
      <c r="HPK8" s="241"/>
      <c r="HPL8" s="241"/>
      <c r="HPM8" s="241"/>
      <c r="HPN8" s="241"/>
      <c r="HPO8" s="241"/>
      <c r="HPP8" s="241"/>
      <c r="HPQ8" s="241"/>
      <c r="HPR8" s="241"/>
      <c r="HPS8" s="241"/>
      <c r="HPT8" s="241"/>
      <c r="HPU8" s="241"/>
      <c r="HPV8" s="241"/>
      <c r="HPW8" s="241"/>
      <c r="HPX8" s="241"/>
      <c r="HPY8" s="241"/>
      <c r="HPZ8" s="241"/>
      <c r="HQA8" s="241"/>
      <c r="HQB8" s="241"/>
      <c r="HQC8" s="241"/>
      <c r="HQD8" s="241"/>
      <c r="HQE8" s="241"/>
      <c r="HQF8" s="241"/>
      <c r="HQG8" s="241"/>
      <c r="HQH8" s="241"/>
      <c r="HQI8" s="241"/>
      <c r="HQJ8" s="241"/>
      <c r="HQK8" s="241"/>
      <c r="HQL8" s="241"/>
      <c r="HQM8" s="241"/>
      <c r="HQN8" s="241"/>
      <c r="HQO8" s="241"/>
      <c r="HQP8" s="241"/>
      <c r="HQQ8" s="241"/>
      <c r="HQR8" s="241"/>
      <c r="HQS8" s="241"/>
      <c r="HQT8" s="241"/>
      <c r="HQU8" s="241"/>
      <c r="HQV8" s="241"/>
      <c r="HQW8" s="241"/>
      <c r="HQX8" s="241"/>
      <c r="HQY8" s="241"/>
      <c r="HQZ8" s="241"/>
      <c r="HRA8" s="241"/>
      <c r="HRB8" s="241"/>
      <c r="HRC8" s="241"/>
      <c r="HRD8" s="241"/>
      <c r="HRE8" s="241"/>
      <c r="HRF8" s="241"/>
      <c r="HRG8" s="241"/>
      <c r="HRH8" s="241"/>
      <c r="HRI8" s="241"/>
      <c r="HRJ8" s="241"/>
      <c r="HRK8" s="241"/>
      <c r="HRL8" s="241"/>
      <c r="HRM8" s="241"/>
      <c r="HRN8" s="241"/>
      <c r="HRO8" s="241"/>
      <c r="HRP8" s="241"/>
      <c r="HRQ8" s="241"/>
      <c r="HRR8" s="241"/>
      <c r="HRS8" s="241"/>
      <c r="HRT8" s="241"/>
      <c r="HRU8" s="241"/>
      <c r="HRV8" s="241"/>
      <c r="HRW8" s="241"/>
      <c r="HRX8" s="241"/>
      <c r="HRY8" s="241"/>
      <c r="HRZ8" s="241"/>
      <c r="HSA8" s="241"/>
      <c r="HSB8" s="241"/>
      <c r="HSC8" s="241"/>
      <c r="HSD8" s="241"/>
      <c r="HSE8" s="241"/>
      <c r="HSF8" s="241"/>
      <c r="HSG8" s="241"/>
      <c r="HSH8" s="241"/>
      <c r="HSI8" s="241"/>
      <c r="HSJ8" s="241"/>
      <c r="HSK8" s="241"/>
      <c r="HSL8" s="241"/>
      <c r="HSM8" s="241"/>
      <c r="HSN8" s="241"/>
      <c r="HSO8" s="241"/>
      <c r="HSP8" s="241"/>
      <c r="HSQ8" s="241"/>
      <c r="HSR8" s="241"/>
      <c r="HSS8" s="241"/>
      <c r="HST8" s="241"/>
      <c r="HSU8" s="241"/>
      <c r="HSV8" s="241"/>
      <c r="HSW8" s="241"/>
      <c r="HSX8" s="241"/>
      <c r="HSY8" s="241"/>
      <c r="HSZ8" s="241"/>
      <c r="HTA8" s="241"/>
      <c r="HTB8" s="241"/>
      <c r="HTC8" s="241"/>
      <c r="HTD8" s="241"/>
      <c r="HTE8" s="241"/>
      <c r="HTF8" s="241"/>
      <c r="HTG8" s="241"/>
      <c r="HTH8" s="241"/>
      <c r="HTI8" s="241"/>
      <c r="HTJ8" s="241"/>
      <c r="HTK8" s="241"/>
      <c r="HTL8" s="241"/>
      <c r="HTM8" s="241"/>
      <c r="HTN8" s="241"/>
      <c r="HTO8" s="241"/>
      <c r="HTP8" s="241"/>
      <c r="HTQ8" s="241"/>
      <c r="HTR8" s="241"/>
      <c r="HTS8" s="241"/>
      <c r="HTT8" s="241"/>
      <c r="HTU8" s="241"/>
      <c r="HTV8" s="241"/>
      <c r="HTW8" s="241"/>
      <c r="HTX8" s="241"/>
      <c r="HTY8" s="241"/>
      <c r="HTZ8" s="241"/>
      <c r="HUA8" s="241"/>
      <c r="HUB8" s="241"/>
      <c r="HUC8" s="241"/>
      <c r="HUD8" s="241"/>
      <c r="HUE8" s="241"/>
      <c r="HUF8" s="241"/>
      <c r="HUG8" s="241"/>
      <c r="HUH8" s="241"/>
      <c r="HUI8" s="241"/>
      <c r="HUJ8" s="241"/>
      <c r="HUK8" s="241"/>
      <c r="HUL8" s="241"/>
      <c r="HUM8" s="241"/>
      <c r="HUN8" s="241"/>
      <c r="HUO8" s="241"/>
      <c r="HUP8" s="241"/>
      <c r="HUQ8" s="241"/>
      <c r="HUR8" s="241"/>
      <c r="HUS8" s="241"/>
      <c r="HUT8" s="241"/>
      <c r="HUU8" s="241"/>
      <c r="HUV8" s="241"/>
      <c r="HUW8" s="241"/>
      <c r="HUX8" s="241"/>
      <c r="HUY8" s="241"/>
      <c r="HUZ8" s="241"/>
      <c r="HVA8" s="241"/>
      <c r="HVB8" s="241"/>
      <c r="HVC8" s="241"/>
      <c r="HVD8" s="241"/>
      <c r="HVE8" s="241"/>
      <c r="HVF8" s="241"/>
      <c r="HVG8" s="241"/>
      <c r="HVH8" s="241"/>
      <c r="HVI8" s="241"/>
      <c r="HVJ8" s="241"/>
      <c r="HVK8" s="241"/>
      <c r="HVL8" s="241"/>
      <c r="HVM8" s="241"/>
      <c r="HVN8" s="241"/>
      <c r="HVO8" s="241"/>
      <c r="HVP8" s="241"/>
      <c r="HVQ8" s="241"/>
      <c r="HVR8" s="241"/>
      <c r="HVS8" s="241"/>
      <c r="HVT8" s="241"/>
      <c r="HVU8" s="241"/>
      <c r="HVV8" s="241"/>
      <c r="HVW8" s="241"/>
      <c r="HVX8" s="241"/>
      <c r="HVY8" s="241"/>
      <c r="HVZ8" s="241"/>
      <c r="HWA8" s="241"/>
      <c r="HWB8" s="241"/>
      <c r="HWC8" s="241"/>
      <c r="HWD8" s="241"/>
      <c r="HWE8" s="241"/>
      <c r="HWF8" s="241"/>
      <c r="HWG8" s="241"/>
      <c r="HWH8" s="241"/>
      <c r="HWI8" s="241"/>
      <c r="HWJ8" s="241"/>
      <c r="HWK8" s="241"/>
      <c r="HWL8" s="241"/>
      <c r="HWM8" s="241"/>
      <c r="HWN8" s="241"/>
      <c r="HWO8" s="241"/>
      <c r="HWP8" s="241"/>
      <c r="HWQ8" s="241"/>
      <c r="HWR8" s="241"/>
      <c r="HWS8" s="241"/>
      <c r="HWT8" s="241"/>
      <c r="HWU8" s="241"/>
      <c r="HWV8" s="241"/>
      <c r="HWW8" s="241"/>
      <c r="HWX8" s="241"/>
      <c r="HWY8" s="241"/>
      <c r="HWZ8" s="241"/>
      <c r="HXA8" s="241"/>
      <c r="HXB8" s="241"/>
      <c r="HXC8" s="241"/>
      <c r="HXD8" s="241"/>
      <c r="HXE8" s="241"/>
      <c r="HXF8" s="241"/>
      <c r="HXG8" s="241"/>
      <c r="HXH8" s="241"/>
      <c r="HXI8" s="241"/>
      <c r="HXJ8" s="241"/>
      <c r="HXK8" s="241"/>
      <c r="HXL8" s="241"/>
      <c r="HXM8" s="241"/>
      <c r="HXN8" s="241"/>
      <c r="HXO8" s="241"/>
      <c r="HXP8" s="241"/>
      <c r="HXQ8" s="241"/>
      <c r="HXR8" s="241"/>
      <c r="HXS8" s="241"/>
      <c r="HXT8" s="241"/>
      <c r="HXU8" s="241"/>
      <c r="HXV8" s="241"/>
      <c r="HXW8" s="241"/>
      <c r="HXX8" s="241"/>
      <c r="HXY8" s="241"/>
      <c r="HXZ8" s="241"/>
      <c r="HYA8" s="241"/>
      <c r="HYB8" s="241"/>
      <c r="HYC8" s="241"/>
      <c r="HYD8" s="241"/>
      <c r="HYE8" s="241"/>
      <c r="HYF8" s="241"/>
      <c r="HYG8" s="241"/>
      <c r="HYH8" s="241"/>
      <c r="HYI8" s="241"/>
      <c r="HYJ8" s="241"/>
      <c r="HYK8" s="241"/>
      <c r="HYL8" s="241"/>
      <c r="HYM8" s="241"/>
      <c r="HYN8" s="241"/>
      <c r="HYO8" s="241"/>
      <c r="HYP8" s="241"/>
      <c r="HYQ8" s="241"/>
      <c r="HYR8" s="241"/>
      <c r="HYS8" s="241"/>
      <c r="HYT8" s="241"/>
      <c r="HYU8" s="241"/>
      <c r="HYV8" s="241"/>
      <c r="HYW8" s="241"/>
      <c r="HYX8" s="241"/>
      <c r="HYY8" s="241"/>
      <c r="HYZ8" s="241"/>
      <c r="HZA8" s="241"/>
      <c r="HZB8" s="241"/>
      <c r="HZC8" s="241"/>
      <c r="HZD8" s="241"/>
      <c r="HZE8" s="241"/>
      <c r="HZF8" s="241"/>
      <c r="HZG8" s="241"/>
      <c r="HZH8" s="241"/>
      <c r="HZI8" s="241"/>
      <c r="HZJ8" s="241"/>
      <c r="HZK8" s="241"/>
      <c r="HZL8" s="241"/>
      <c r="HZM8" s="241"/>
      <c r="HZN8" s="241"/>
      <c r="HZO8" s="241"/>
      <c r="HZP8" s="241"/>
      <c r="HZQ8" s="241"/>
      <c r="HZR8" s="241"/>
      <c r="HZS8" s="241"/>
      <c r="HZT8" s="241"/>
      <c r="HZU8" s="241"/>
      <c r="HZV8" s="241"/>
      <c r="HZW8" s="241"/>
      <c r="HZX8" s="241"/>
      <c r="HZY8" s="241"/>
      <c r="HZZ8" s="241"/>
      <c r="IAA8" s="241"/>
      <c r="IAB8" s="241"/>
      <c r="IAC8" s="241"/>
      <c r="IAD8" s="241"/>
      <c r="IAE8" s="241"/>
      <c r="IAF8" s="241"/>
      <c r="IAG8" s="241"/>
      <c r="IAH8" s="241"/>
      <c r="IAI8" s="241"/>
      <c r="IAJ8" s="241"/>
      <c r="IAK8" s="241"/>
      <c r="IAL8" s="241"/>
      <c r="IAM8" s="241"/>
      <c r="IAN8" s="241"/>
      <c r="IAO8" s="241"/>
      <c r="IAP8" s="241"/>
      <c r="IAQ8" s="241"/>
      <c r="IAR8" s="241"/>
      <c r="IAS8" s="241"/>
      <c r="IAT8" s="241"/>
      <c r="IAU8" s="241"/>
      <c r="IAV8" s="241"/>
      <c r="IAW8" s="241"/>
      <c r="IAX8" s="241"/>
      <c r="IAY8" s="241"/>
      <c r="IAZ8" s="241"/>
      <c r="IBA8" s="241"/>
      <c r="IBB8" s="241"/>
      <c r="IBC8" s="241"/>
      <c r="IBD8" s="241"/>
      <c r="IBE8" s="241"/>
      <c r="IBF8" s="241"/>
      <c r="IBG8" s="241"/>
      <c r="IBH8" s="241"/>
      <c r="IBI8" s="241"/>
      <c r="IBJ8" s="241"/>
      <c r="IBK8" s="241"/>
      <c r="IBL8" s="241"/>
      <c r="IBM8" s="241"/>
      <c r="IBN8" s="241"/>
      <c r="IBO8" s="241"/>
      <c r="IBP8" s="241"/>
      <c r="IBQ8" s="241"/>
      <c r="IBR8" s="241"/>
      <c r="IBS8" s="241"/>
      <c r="IBT8" s="241"/>
      <c r="IBU8" s="241"/>
      <c r="IBV8" s="241"/>
      <c r="IBW8" s="241"/>
      <c r="IBX8" s="241"/>
      <c r="IBY8" s="241"/>
      <c r="IBZ8" s="241"/>
      <c r="ICA8" s="241"/>
      <c r="ICB8" s="241"/>
      <c r="ICC8" s="241"/>
      <c r="ICD8" s="241"/>
      <c r="ICE8" s="241"/>
      <c r="ICF8" s="241"/>
      <c r="ICG8" s="241"/>
      <c r="ICH8" s="241"/>
      <c r="ICI8" s="241"/>
      <c r="ICJ8" s="241"/>
      <c r="ICK8" s="241"/>
      <c r="ICL8" s="241"/>
      <c r="ICM8" s="241"/>
      <c r="ICN8" s="241"/>
      <c r="ICO8" s="241"/>
      <c r="ICP8" s="241"/>
      <c r="ICQ8" s="241"/>
      <c r="ICR8" s="241"/>
      <c r="ICS8" s="241"/>
      <c r="ICT8" s="241"/>
      <c r="ICU8" s="241"/>
      <c r="ICV8" s="241"/>
      <c r="ICW8" s="241"/>
      <c r="ICX8" s="241"/>
      <c r="ICY8" s="241"/>
      <c r="ICZ8" s="241"/>
      <c r="IDA8" s="241"/>
      <c r="IDB8" s="241"/>
      <c r="IDC8" s="241"/>
      <c r="IDD8" s="241"/>
      <c r="IDE8" s="241"/>
      <c r="IDF8" s="241"/>
      <c r="IDG8" s="241"/>
      <c r="IDH8" s="241"/>
      <c r="IDI8" s="241"/>
      <c r="IDJ8" s="241"/>
      <c r="IDK8" s="241"/>
      <c r="IDL8" s="241"/>
      <c r="IDM8" s="241"/>
      <c r="IDN8" s="241"/>
      <c r="IDO8" s="241"/>
      <c r="IDP8" s="241"/>
      <c r="IDQ8" s="241"/>
      <c r="IDR8" s="241"/>
      <c r="IDS8" s="241"/>
      <c r="IDT8" s="241"/>
      <c r="IDU8" s="241"/>
      <c r="IDV8" s="241"/>
      <c r="IDW8" s="241"/>
      <c r="IDX8" s="241"/>
      <c r="IDY8" s="241"/>
      <c r="IDZ8" s="241"/>
      <c r="IEA8" s="241"/>
      <c r="IEB8" s="241"/>
      <c r="IEC8" s="241"/>
      <c r="IED8" s="241"/>
      <c r="IEE8" s="241"/>
      <c r="IEF8" s="241"/>
      <c r="IEG8" s="241"/>
      <c r="IEH8" s="241"/>
      <c r="IEI8" s="241"/>
      <c r="IEJ8" s="241"/>
      <c r="IEK8" s="241"/>
      <c r="IEL8" s="241"/>
      <c r="IEM8" s="241"/>
      <c r="IEN8" s="241"/>
      <c r="IEO8" s="241"/>
      <c r="IEP8" s="241"/>
      <c r="IEQ8" s="241"/>
      <c r="IER8" s="241"/>
      <c r="IES8" s="241"/>
      <c r="IET8" s="241"/>
      <c r="IEU8" s="241"/>
      <c r="IEV8" s="241"/>
      <c r="IEW8" s="241"/>
      <c r="IEX8" s="241"/>
      <c r="IEY8" s="241"/>
      <c r="IEZ8" s="241"/>
      <c r="IFA8" s="241"/>
      <c r="IFB8" s="241"/>
      <c r="IFC8" s="241"/>
      <c r="IFD8" s="241"/>
      <c r="IFE8" s="241"/>
      <c r="IFF8" s="241"/>
      <c r="IFG8" s="241"/>
      <c r="IFH8" s="241"/>
      <c r="IFI8" s="241"/>
      <c r="IFJ8" s="241"/>
      <c r="IFK8" s="241"/>
      <c r="IFL8" s="241"/>
      <c r="IFM8" s="241"/>
      <c r="IFN8" s="241"/>
      <c r="IFO8" s="241"/>
      <c r="IFP8" s="241"/>
      <c r="IFQ8" s="241"/>
      <c r="IFR8" s="241"/>
      <c r="IFS8" s="241"/>
      <c r="IFT8" s="241"/>
      <c r="IFU8" s="241"/>
      <c r="IFV8" s="241"/>
      <c r="IFW8" s="241"/>
      <c r="IFX8" s="241"/>
      <c r="IFY8" s="241"/>
      <c r="IFZ8" s="241"/>
      <c r="IGA8" s="241"/>
      <c r="IGB8" s="241"/>
      <c r="IGC8" s="241"/>
      <c r="IGD8" s="241"/>
      <c r="IGE8" s="241"/>
      <c r="IGF8" s="241"/>
      <c r="IGG8" s="241"/>
      <c r="IGH8" s="241"/>
      <c r="IGI8" s="241"/>
      <c r="IGJ8" s="241"/>
      <c r="IGK8" s="241"/>
      <c r="IGL8" s="241"/>
      <c r="IGM8" s="241"/>
      <c r="IGN8" s="241"/>
      <c r="IGO8" s="241"/>
      <c r="IGP8" s="241"/>
      <c r="IGQ8" s="241"/>
      <c r="IGR8" s="241"/>
      <c r="IGS8" s="241"/>
      <c r="IGT8" s="241"/>
      <c r="IGU8" s="241"/>
      <c r="IGV8" s="241"/>
      <c r="IGW8" s="241"/>
      <c r="IGX8" s="241"/>
      <c r="IGY8" s="241"/>
      <c r="IGZ8" s="241"/>
      <c r="IHA8" s="241"/>
      <c r="IHB8" s="241"/>
      <c r="IHC8" s="241"/>
      <c r="IHD8" s="241"/>
      <c r="IHE8" s="241"/>
      <c r="IHF8" s="241"/>
      <c r="IHG8" s="241"/>
      <c r="IHH8" s="241"/>
      <c r="IHI8" s="241"/>
      <c r="IHJ8" s="241"/>
      <c r="IHK8" s="241"/>
      <c r="IHL8" s="241"/>
      <c r="IHM8" s="241"/>
      <c r="IHN8" s="241"/>
      <c r="IHO8" s="241"/>
      <c r="IHP8" s="241"/>
      <c r="IHQ8" s="241"/>
      <c r="IHR8" s="241"/>
      <c r="IHS8" s="241"/>
      <c r="IHT8" s="241"/>
      <c r="IHU8" s="241"/>
      <c r="IHV8" s="241"/>
      <c r="IHW8" s="241"/>
      <c r="IHX8" s="241"/>
      <c r="IHY8" s="241"/>
      <c r="IHZ8" s="241"/>
      <c r="IIA8" s="241"/>
      <c r="IIB8" s="241"/>
      <c r="IIC8" s="241"/>
      <c r="IID8" s="241"/>
      <c r="IIE8" s="241"/>
      <c r="IIF8" s="241"/>
      <c r="IIG8" s="241"/>
      <c r="IIH8" s="241"/>
      <c r="III8" s="241"/>
      <c r="IIJ8" s="241"/>
      <c r="IIK8" s="241"/>
      <c r="IIL8" s="241"/>
      <c r="IIM8" s="241"/>
      <c r="IIN8" s="241"/>
      <c r="IIO8" s="241"/>
      <c r="IIP8" s="241"/>
      <c r="IIQ8" s="241"/>
      <c r="IIR8" s="241"/>
      <c r="IIS8" s="241"/>
      <c r="IIT8" s="241"/>
      <c r="IIU8" s="241"/>
      <c r="IIV8" s="241"/>
      <c r="IIW8" s="241"/>
      <c r="IIX8" s="241"/>
      <c r="IIY8" s="241"/>
      <c r="IIZ8" s="241"/>
      <c r="IJA8" s="241"/>
      <c r="IJB8" s="241"/>
      <c r="IJC8" s="241"/>
      <c r="IJD8" s="241"/>
      <c r="IJE8" s="241"/>
      <c r="IJF8" s="241"/>
      <c r="IJG8" s="241"/>
      <c r="IJH8" s="241"/>
      <c r="IJI8" s="241"/>
      <c r="IJJ8" s="241"/>
      <c r="IJK8" s="241"/>
      <c r="IJL8" s="241"/>
      <c r="IJM8" s="241"/>
      <c r="IJN8" s="241"/>
      <c r="IJO8" s="241"/>
      <c r="IJP8" s="241"/>
      <c r="IJQ8" s="241"/>
      <c r="IJR8" s="241"/>
      <c r="IJS8" s="241"/>
      <c r="IJT8" s="241"/>
      <c r="IJU8" s="241"/>
      <c r="IJV8" s="241"/>
      <c r="IJW8" s="241"/>
      <c r="IJX8" s="241"/>
      <c r="IJY8" s="241"/>
      <c r="IJZ8" s="241"/>
      <c r="IKA8" s="241"/>
      <c r="IKB8" s="241"/>
      <c r="IKC8" s="241"/>
      <c r="IKD8" s="241"/>
      <c r="IKE8" s="241"/>
      <c r="IKF8" s="241"/>
      <c r="IKG8" s="241"/>
      <c r="IKH8" s="241"/>
      <c r="IKI8" s="241"/>
      <c r="IKJ8" s="241"/>
      <c r="IKK8" s="241"/>
      <c r="IKL8" s="241"/>
      <c r="IKM8" s="241"/>
      <c r="IKN8" s="241"/>
      <c r="IKO8" s="241"/>
      <c r="IKP8" s="241"/>
      <c r="IKQ8" s="241"/>
      <c r="IKR8" s="241"/>
      <c r="IKS8" s="241"/>
      <c r="IKT8" s="241"/>
      <c r="IKU8" s="241"/>
      <c r="IKV8" s="241"/>
      <c r="IKW8" s="241"/>
      <c r="IKX8" s="241"/>
      <c r="IKY8" s="241"/>
      <c r="IKZ8" s="241"/>
      <c r="ILA8" s="241"/>
      <c r="ILB8" s="241"/>
      <c r="ILC8" s="241"/>
      <c r="ILD8" s="241"/>
      <c r="ILE8" s="241"/>
      <c r="ILF8" s="241"/>
      <c r="ILG8" s="241"/>
      <c r="ILH8" s="241"/>
      <c r="ILI8" s="241"/>
      <c r="ILJ8" s="241"/>
      <c r="ILK8" s="241"/>
      <c r="ILL8" s="241"/>
      <c r="ILM8" s="241"/>
      <c r="ILN8" s="241"/>
      <c r="ILO8" s="241"/>
      <c r="ILP8" s="241"/>
      <c r="ILQ8" s="241"/>
      <c r="ILR8" s="241"/>
      <c r="ILS8" s="241"/>
      <c r="ILT8" s="241"/>
      <c r="ILU8" s="241"/>
      <c r="ILV8" s="241"/>
      <c r="ILW8" s="241"/>
      <c r="ILX8" s="241"/>
      <c r="ILY8" s="241"/>
      <c r="ILZ8" s="241"/>
      <c r="IMA8" s="241"/>
      <c r="IMB8" s="241"/>
      <c r="IMC8" s="241"/>
      <c r="IMD8" s="241"/>
      <c r="IME8" s="241"/>
      <c r="IMF8" s="241"/>
      <c r="IMG8" s="241"/>
      <c r="IMH8" s="241"/>
      <c r="IMI8" s="241"/>
      <c r="IMJ8" s="241"/>
      <c r="IMK8" s="241"/>
      <c r="IML8" s="241"/>
      <c r="IMM8" s="241"/>
      <c r="IMN8" s="241"/>
      <c r="IMO8" s="241"/>
      <c r="IMP8" s="241"/>
      <c r="IMQ8" s="241"/>
      <c r="IMR8" s="241"/>
      <c r="IMS8" s="241"/>
      <c r="IMT8" s="241"/>
      <c r="IMU8" s="241"/>
      <c r="IMV8" s="241"/>
      <c r="IMW8" s="241"/>
      <c r="IMX8" s="241"/>
      <c r="IMY8" s="241"/>
      <c r="IMZ8" s="241"/>
      <c r="INA8" s="241"/>
      <c r="INB8" s="241"/>
      <c r="INC8" s="241"/>
      <c r="IND8" s="241"/>
      <c r="INE8" s="241"/>
      <c r="INF8" s="241"/>
      <c r="ING8" s="241"/>
      <c r="INH8" s="241"/>
      <c r="INI8" s="241"/>
      <c r="INJ8" s="241"/>
      <c r="INK8" s="241"/>
      <c r="INL8" s="241"/>
      <c r="INM8" s="241"/>
      <c r="INN8" s="241"/>
      <c r="INO8" s="241"/>
      <c r="INP8" s="241"/>
      <c r="INQ8" s="241"/>
      <c r="INR8" s="241"/>
      <c r="INS8" s="241"/>
      <c r="INT8" s="241"/>
      <c r="INU8" s="241"/>
      <c r="INV8" s="241"/>
      <c r="INW8" s="241"/>
      <c r="INX8" s="241"/>
      <c r="INY8" s="241"/>
      <c r="INZ8" s="241"/>
      <c r="IOA8" s="241"/>
      <c r="IOB8" s="241"/>
      <c r="IOC8" s="241"/>
      <c r="IOD8" s="241"/>
      <c r="IOE8" s="241"/>
      <c r="IOF8" s="241"/>
      <c r="IOG8" s="241"/>
      <c r="IOH8" s="241"/>
      <c r="IOI8" s="241"/>
      <c r="IOJ8" s="241"/>
      <c r="IOK8" s="241"/>
      <c r="IOL8" s="241"/>
      <c r="IOM8" s="241"/>
      <c r="ION8" s="241"/>
      <c r="IOO8" s="241"/>
      <c r="IOP8" s="241"/>
      <c r="IOQ8" s="241"/>
      <c r="IOR8" s="241"/>
      <c r="IOS8" s="241"/>
      <c r="IOT8" s="241"/>
      <c r="IOU8" s="241"/>
      <c r="IOV8" s="241"/>
      <c r="IOW8" s="241"/>
      <c r="IOX8" s="241"/>
      <c r="IOY8" s="241"/>
      <c r="IOZ8" s="241"/>
      <c r="IPA8" s="241"/>
      <c r="IPB8" s="241"/>
      <c r="IPC8" s="241"/>
      <c r="IPD8" s="241"/>
      <c r="IPE8" s="241"/>
      <c r="IPF8" s="241"/>
      <c r="IPG8" s="241"/>
      <c r="IPH8" s="241"/>
      <c r="IPI8" s="241"/>
      <c r="IPJ8" s="241"/>
      <c r="IPK8" s="241"/>
      <c r="IPL8" s="241"/>
      <c r="IPM8" s="241"/>
      <c r="IPN8" s="241"/>
      <c r="IPO8" s="241"/>
      <c r="IPP8" s="241"/>
      <c r="IPQ8" s="241"/>
      <c r="IPR8" s="241"/>
      <c r="IPS8" s="241"/>
      <c r="IPT8" s="241"/>
      <c r="IPU8" s="241"/>
      <c r="IPV8" s="241"/>
      <c r="IPW8" s="241"/>
      <c r="IPX8" s="241"/>
      <c r="IPY8" s="241"/>
      <c r="IPZ8" s="241"/>
      <c r="IQA8" s="241"/>
      <c r="IQB8" s="241"/>
      <c r="IQC8" s="241"/>
      <c r="IQD8" s="241"/>
      <c r="IQE8" s="241"/>
      <c r="IQF8" s="241"/>
      <c r="IQG8" s="241"/>
      <c r="IQH8" s="241"/>
      <c r="IQI8" s="241"/>
      <c r="IQJ8" s="241"/>
      <c r="IQK8" s="241"/>
      <c r="IQL8" s="241"/>
      <c r="IQM8" s="241"/>
      <c r="IQN8" s="241"/>
      <c r="IQO8" s="241"/>
      <c r="IQP8" s="241"/>
      <c r="IQQ8" s="241"/>
      <c r="IQR8" s="241"/>
      <c r="IQS8" s="241"/>
      <c r="IQT8" s="241"/>
      <c r="IQU8" s="241"/>
      <c r="IQV8" s="241"/>
      <c r="IQW8" s="241"/>
      <c r="IQX8" s="241"/>
      <c r="IQY8" s="241"/>
      <c r="IQZ8" s="241"/>
      <c r="IRA8" s="241"/>
      <c r="IRB8" s="241"/>
      <c r="IRC8" s="241"/>
      <c r="IRD8" s="241"/>
      <c r="IRE8" s="241"/>
      <c r="IRF8" s="241"/>
      <c r="IRG8" s="241"/>
      <c r="IRH8" s="241"/>
      <c r="IRI8" s="241"/>
      <c r="IRJ8" s="241"/>
      <c r="IRK8" s="241"/>
      <c r="IRL8" s="241"/>
      <c r="IRM8" s="241"/>
      <c r="IRN8" s="241"/>
      <c r="IRO8" s="241"/>
      <c r="IRP8" s="241"/>
      <c r="IRQ8" s="241"/>
      <c r="IRR8" s="241"/>
      <c r="IRS8" s="241"/>
      <c r="IRT8" s="241"/>
      <c r="IRU8" s="241"/>
      <c r="IRV8" s="241"/>
      <c r="IRW8" s="241"/>
      <c r="IRX8" s="241"/>
      <c r="IRY8" s="241"/>
      <c r="IRZ8" s="241"/>
      <c r="ISA8" s="241"/>
      <c r="ISB8" s="241"/>
      <c r="ISC8" s="241"/>
      <c r="ISD8" s="241"/>
      <c r="ISE8" s="241"/>
      <c r="ISF8" s="241"/>
      <c r="ISG8" s="241"/>
      <c r="ISH8" s="241"/>
      <c r="ISI8" s="241"/>
      <c r="ISJ8" s="241"/>
      <c r="ISK8" s="241"/>
      <c r="ISL8" s="241"/>
      <c r="ISM8" s="241"/>
      <c r="ISN8" s="241"/>
      <c r="ISO8" s="241"/>
      <c r="ISP8" s="241"/>
      <c r="ISQ8" s="241"/>
      <c r="ISR8" s="241"/>
      <c r="ISS8" s="241"/>
      <c r="IST8" s="241"/>
      <c r="ISU8" s="241"/>
      <c r="ISV8" s="241"/>
      <c r="ISW8" s="241"/>
      <c r="ISX8" s="241"/>
      <c r="ISY8" s="241"/>
      <c r="ISZ8" s="241"/>
      <c r="ITA8" s="241"/>
      <c r="ITB8" s="241"/>
      <c r="ITC8" s="241"/>
      <c r="ITD8" s="241"/>
      <c r="ITE8" s="241"/>
      <c r="ITF8" s="241"/>
      <c r="ITG8" s="241"/>
      <c r="ITH8" s="241"/>
      <c r="ITI8" s="241"/>
      <c r="ITJ8" s="241"/>
      <c r="ITK8" s="241"/>
      <c r="ITL8" s="241"/>
      <c r="ITM8" s="241"/>
      <c r="ITN8" s="241"/>
      <c r="ITO8" s="241"/>
      <c r="ITP8" s="241"/>
      <c r="ITQ8" s="241"/>
      <c r="ITR8" s="241"/>
      <c r="ITS8" s="241"/>
      <c r="ITT8" s="241"/>
      <c r="ITU8" s="241"/>
      <c r="ITV8" s="241"/>
      <c r="ITW8" s="241"/>
      <c r="ITX8" s="241"/>
      <c r="ITY8" s="241"/>
      <c r="ITZ8" s="241"/>
      <c r="IUA8" s="241"/>
      <c r="IUB8" s="241"/>
      <c r="IUC8" s="241"/>
      <c r="IUD8" s="241"/>
      <c r="IUE8" s="241"/>
      <c r="IUF8" s="241"/>
      <c r="IUG8" s="241"/>
      <c r="IUH8" s="241"/>
      <c r="IUI8" s="241"/>
      <c r="IUJ8" s="241"/>
      <c r="IUK8" s="241"/>
      <c r="IUL8" s="241"/>
      <c r="IUM8" s="241"/>
      <c r="IUN8" s="241"/>
      <c r="IUO8" s="241"/>
      <c r="IUP8" s="241"/>
      <c r="IUQ8" s="241"/>
      <c r="IUR8" s="241"/>
      <c r="IUS8" s="241"/>
      <c r="IUT8" s="241"/>
      <c r="IUU8" s="241"/>
      <c r="IUV8" s="241"/>
      <c r="IUW8" s="241"/>
      <c r="IUX8" s="241"/>
      <c r="IUY8" s="241"/>
      <c r="IUZ8" s="241"/>
      <c r="IVA8" s="241"/>
      <c r="IVB8" s="241"/>
      <c r="IVC8" s="241"/>
      <c r="IVD8" s="241"/>
      <c r="IVE8" s="241"/>
      <c r="IVF8" s="241"/>
      <c r="IVG8" s="241"/>
      <c r="IVH8" s="241"/>
      <c r="IVI8" s="241"/>
      <c r="IVJ8" s="241"/>
      <c r="IVK8" s="241"/>
      <c r="IVL8" s="241"/>
      <c r="IVM8" s="241"/>
      <c r="IVN8" s="241"/>
      <c r="IVO8" s="241"/>
      <c r="IVP8" s="241"/>
      <c r="IVQ8" s="241"/>
      <c r="IVR8" s="241"/>
      <c r="IVS8" s="241"/>
      <c r="IVT8" s="241"/>
      <c r="IVU8" s="241"/>
      <c r="IVV8" s="241"/>
      <c r="IVW8" s="241"/>
      <c r="IVX8" s="241"/>
      <c r="IVY8" s="241"/>
      <c r="IVZ8" s="241"/>
      <c r="IWA8" s="241"/>
      <c r="IWB8" s="241"/>
      <c r="IWC8" s="241"/>
      <c r="IWD8" s="241"/>
      <c r="IWE8" s="241"/>
      <c r="IWF8" s="241"/>
      <c r="IWG8" s="241"/>
      <c r="IWH8" s="241"/>
      <c r="IWI8" s="241"/>
      <c r="IWJ8" s="241"/>
      <c r="IWK8" s="241"/>
      <c r="IWL8" s="241"/>
      <c r="IWM8" s="241"/>
      <c r="IWN8" s="241"/>
      <c r="IWO8" s="241"/>
      <c r="IWP8" s="241"/>
      <c r="IWQ8" s="241"/>
      <c r="IWR8" s="241"/>
      <c r="IWS8" s="241"/>
      <c r="IWT8" s="241"/>
      <c r="IWU8" s="241"/>
      <c r="IWV8" s="241"/>
      <c r="IWW8" s="241"/>
      <c r="IWX8" s="241"/>
      <c r="IWY8" s="241"/>
      <c r="IWZ8" s="241"/>
      <c r="IXA8" s="241"/>
      <c r="IXB8" s="241"/>
      <c r="IXC8" s="241"/>
      <c r="IXD8" s="241"/>
      <c r="IXE8" s="241"/>
      <c r="IXF8" s="241"/>
      <c r="IXG8" s="241"/>
      <c r="IXH8" s="241"/>
      <c r="IXI8" s="241"/>
      <c r="IXJ8" s="241"/>
      <c r="IXK8" s="241"/>
      <c r="IXL8" s="241"/>
      <c r="IXM8" s="241"/>
      <c r="IXN8" s="241"/>
      <c r="IXO8" s="241"/>
      <c r="IXP8" s="241"/>
      <c r="IXQ8" s="241"/>
      <c r="IXR8" s="241"/>
      <c r="IXS8" s="241"/>
      <c r="IXT8" s="241"/>
      <c r="IXU8" s="241"/>
      <c r="IXV8" s="241"/>
      <c r="IXW8" s="241"/>
      <c r="IXX8" s="241"/>
      <c r="IXY8" s="241"/>
      <c r="IXZ8" s="241"/>
      <c r="IYA8" s="241"/>
      <c r="IYB8" s="241"/>
      <c r="IYC8" s="241"/>
      <c r="IYD8" s="241"/>
      <c r="IYE8" s="241"/>
      <c r="IYF8" s="241"/>
      <c r="IYG8" s="241"/>
      <c r="IYH8" s="241"/>
      <c r="IYI8" s="241"/>
      <c r="IYJ8" s="241"/>
      <c r="IYK8" s="241"/>
      <c r="IYL8" s="241"/>
      <c r="IYM8" s="241"/>
      <c r="IYN8" s="241"/>
      <c r="IYO8" s="241"/>
      <c r="IYP8" s="241"/>
      <c r="IYQ8" s="241"/>
      <c r="IYR8" s="241"/>
      <c r="IYS8" s="241"/>
      <c r="IYT8" s="241"/>
      <c r="IYU8" s="241"/>
      <c r="IYV8" s="241"/>
      <c r="IYW8" s="241"/>
      <c r="IYX8" s="241"/>
      <c r="IYY8" s="241"/>
      <c r="IYZ8" s="241"/>
      <c r="IZA8" s="241"/>
      <c r="IZB8" s="241"/>
      <c r="IZC8" s="241"/>
      <c r="IZD8" s="241"/>
      <c r="IZE8" s="241"/>
      <c r="IZF8" s="241"/>
      <c r="IZG8" s="241"/>
      <c r="IZH8" s="241"/>
      <c r="IZI8" s="241"/>
      <c r="IZJ8" s="241"/>
      <c r="IZK8" s="241"/>
      <c r="IZL8" s="241"/>
      <c r="IZM8" s="241"/>
      <c r="IZN8" s="241"/>
      <c r="IZO8" s="241"/>
      <c r="IZP8" s="241"/>
      <c r="IZQ8" s="241"/>
      <c r="IZR8" s="241"/>
      <c r="IZS8" s="241"/>
      <c r="IZT8" s="241"/>
      <c r="IZU8" s="241"/>
      <c r="IZV8" s="241"/>
      <c r="IZW8" s="241"/>
      <c r="IZX8" s="241"/>
      <c r="IZY8" s="241"/>
      <c r="IZZ8" s="241"/>
      <c r="JAA8" s="241"/>
      <c r="JAB8" s="241"/>
      <c r="JAC8" s="241"/>
      <c r="JAD8" s="241"/>
      <c r="JAE8" s="241"/>
      <c r="JAF8" s="241"/>
      <c r="JAG8" s="241"/>
      <c r="JAH8" s="241"/>
      <c r="JAI8" s="241"/>
      <c r="JAJ8" s="241"/>
      <c r="JAK8" s="241"/>
      <c r="JAL8" s="241"/>
      <c r="JAM8" s="241"/>
      <c r="JAN8" s="241"/>
      <c r="JAO8" s="241"/>
      <c r="JAP8" s="241"/>
      <c r="JAQ8" s="241"/>
      <c r="JAR8" s="241"/>
      <c r="JAS8" s="241"/>
      <c r="JAT8" s="241"/>
      <c r="JAU8" s="241"/>
      <c r="JAV8" s="241"/>
      <c r="JAW8" s="241"/>
      <c r="JAX8" s="241"/>
      <c r="JAY8" s="241"/>
      <c r="JAZ8" s="241"/>
      <c r="JBA8" s="241"/>
      <c r="JBB8" s="241"/>
      <c r="JBC8" s="241"/>
      <c r="JBD8" s="241"/>
      <c r="JBE8" s="241"/>
      <c r="JBF8" s="241"/>
      <c r="JBG8" s="241"/>
      <c r="JBH8" s="241"/>
      <c r="JBI8" s="241"/>
      <c r="JBJ8" s="241"/>
      <c r="JBK8" s="241"/>
      <c r="JBL8" s="241"/>
      <c r="JBM8" s="241"/>
      <c r="JBN8" s="241"/>
      <c r="JBO8" s="241"/>
      <c r="JBP8" s="241"/>
      <c r="JBQ8" s="241"/>
      <c r="JBR8" s="241"/>
      <c r="JBS8" s="241"/>
      <c r="JBT8" s="241"/>
      <c r="JBU8" s="241"/>
      <c r="JBV8" s="241"/>
      <c r="JBW8" s="241"/>
      <c r="JBX8" s="241"/>
      <c r="JBY8" s="241"/>
      <c r="JBZ8" s="241"/>
      <c r="JCA8" s="241"/>
      <c r="JCB8" s="241"/>
      <c r="JCC8" s="241"/>
      <c r="JCD8" s="241"/>
      <c r="JCE8" s="241"/>
      <c r="JCF8" s="241"/>
      <c r="JCG8" s="241"/>
      <c r="JCH8" s="241"/>
      <c r="JCI8" s="241"/>
      <c r="JCJ8" s="241"/>
      <c r="JCK8" s="241"/>
      <c r="JCL8" s="241"/>
      <c r="JCM8" s="241"/>
      <c r="JCN8" s="241"/>
      <c r="JCO8" s="241"/>
      <c r="JCP8" s="241"/>
      <c r="JCQ8" s="241"/>
      <c r="JCR8" s="241"/>
      <c r="JCS8" s="241"/>
      <c r="JCT8" s="241"/>
      <c r="JCU8" s="241"/>
      <c r="JCV8" s="241"/>
      <c r="JCW8" s="241"/>
      <c r="JCX8" s="241"/>
      <c r="JCY8" s="241"/>
      <c r="JCZ8" s="241"/>
      <c r="JDA8" s="241"/>
      <c r="JDB8" s="241"/>
      <c r="JDC8" s="241"/>
      <c r="JDD8" s="241"/>
      <c r="JDE8" s="241"/>
      <c r="JDF8" s="241"/>
      <c r="JDG8" s="241"/>
      <c r="JDH8" s="241"/>
      <c r="JDI8" s="241"/>
      <c r="JDJ8" s="241"/>
      <c r="JDK8" s="241"/>
      <c r="JDL8" s="241"/>
      <c r="JDM8" s="241"/>
      <c r="JDN8" s="241"/>
      <c r="JDO8" s="241"/>
      <c r="JDP8" s="241"/>
      <c r="JDQ8" s="241"/>
      <c r="JDR8" s="241"/>
      <c r="JDS8" s="241"/>
      <c r="JDT8" s="241"/>
      <c r="JDU8" s="241"/>
      <c r="JDV8" s="241"/>
      <c r="JDW8" s="241"/>
      <c r="JDX8" s="241"/>
      <c r="JDY8" s="241"/>
      <c r="JDZ8" s="241"/>
      <c r="JEA8" s="241"/>
      <c r="JEB8" s="241"/>
      <c r="JEC8" s="241"/>
      <c r="JED8" s="241"/>
      <c r="JEE8" s="241"/>
      <c r="JEF8" s="241"/>
      <c r="JEG8" s="241"/>
      <c r="JEH8" s="241"/>
      <c r="JEI8" s="241"/>
      <c r="JEJ8" s="241"/>
      <c r="JEK8" s="241"/>
      <c r="JEL8" s="241"/>
      <c r="JEM8" s="241"/>
      <c r="JEN8" s="241"/>
      <c r="JEO8" s="241"/>
      <c r="JEP8" s="241"/>
      <c r="JEQ8" s="241"/>
      <c r="JER8" s="241"/>
      <c r="JES8" s="241"/>
      <c r="JET8" s="241"/>
      <c r="JEU8" s="241"/>
      <c r="JEV8" s="241"/>
      <c r="JEW8" s="241"/>
      <c r="JEX8" s="241"/>
      <c r="JEY8" s="241"/>
      <c r="JEZ8" s="241"/>
      <c r="JFA8" s="241"/>
      <c r="JFB8" s="241"/>
      <c r="JFC8" s="241"/>
      <c r="JFD8" s="241"/>
      <c r="JFE8" s="241"/>
      <c r="JFF8" s="241"/>
      <c r="JFG8" s="241"/>
      <c r="JFH8" s="241"/>
      <c r="JFI8" s="241"/>
      <c r="JFJ8" s="241"/>
      <c r="JFK8" s="241"/>
      <c r="JFL8" s="241"/>
      <c r="JFM8" s="241"/>
      <c r="JFN8" s="241"/>
      <c r="JFO8" s="241"/>
      <c r="JFP8" s="241"/>
      <c r="JFQ8" s="241"/>
      <c r="JFR8" s="241"/>
      <c r="JFS8" s="241"/>
      <c r="JFT8" s="241"/>
      <c r="JFU8" s="241"/>
      <c r="JFV8" s="241"/>
      <c r="JFW8" s="241"/>
      <c r="JFX8" s="241"/>
      <c r="JFY8" s="241"/>
      <c r="JFZ8" s="241"/>
      <c r="JGA8" s="241"/>
      <c r="JGB8" s="241"/>
      <c r="JGC8" s="241"/>
      <c r="JGD8" s="241"/>
      <c r="JGE8" s="241"/>
      <c r="JGF8" s="241"/>
      <c r="JGG8" s="241"/>
      <c r="JGH8" s="241"/>
      <c r="JGI8" s="241"/>
      <c r="JGJ8" s="241"/>
      <c r="JGK8" s="241"/>
      <c r="JGL8" s="241"/>
      <c r="JGM8" s="241"/>
      <c r="JGN8" s="241"/>
      <c r="JGO8" s="241"/>
      <c r="JGP8" s="241"/>
      <c r="JGQ8" s="241"/>
      <c r="JGR8" s="241"/>
      <c r="JGS8" s="241"/>
      <c r="JGT8" s="241"/>
      <c r="JGU8" s="241"/>
      <c r="JGV8" s="241"/>
      <c r="JGW8" s="241"/>
      <c r="JGX8" s="241"/>
      <c r="JGY8" s="241"/>
      <c r="JGZ8" s="241"/>
      <c r="JHA8" s="241"/>
      <c r="JHB8" s="241"/>
      <c r="JHC8" s="241"/>
      <c r="JHD8" s="241"/>
      <c r="JHE8" s="241"/>
      <c r="JHF8" s="241"/>
      <c r="JHG8" s="241"/>
      <c r="JHH8" s="241"/>
      <c r="JHI8" s="241"/>
      <c r="JHJ8" s="241"/>
      <c r="JHK8" s="241"/>
      <c r="JHL8" s="241"/>
      <c r="JHM8" s="241"/>
      <c r="JHN8" s="241"/>
      <c r="JHO8" s="241"/>
      <c r="JHP8" s="241"/>
      <c r="JHQ8" s="241"/>
      <c r="JHR8" s="241"/>
      <c r="JHS8" s="241"/>
      <c r="JHT8" s="241"/>
      <c r="JHU8" s="241"/>
      <c r="JHV8" s="241"/>
      <c r="JHW8" s="241"/>
      <c r="JHX8" s="241"/>
      <c r="JHY8" s="241"/>
      <c r="JHZ8" s="241"/>
      <c r="JIA8" s="241"/>
      <c r="JIB8" s="241"/>
      <c r="JIC8" s="241"/>
      <c r="JID8" s="241"/>
      <c r="JIE8" s="241"/>
      <c r="JIF8" s="241"/>
      <c r="JIG8" s="241"/>
      <c r="JIH8" s="241"/>
      <c r="JII8" s="241"/>
      <c r="JIJ8" s="241"/>
      <c r="JIK8" s="241"/>
      <c r="JIL8" s="241"/>
      <c r="JIM8" s="241"/>
      <c r="JIN8" s="241"/>
      <c r="JIO8" s="241"/>
      <c r="JIP8" s="241"/>
      <c r="JIQ8" s="241"/>
      <c r="JIR8" s="241"/>
      <c r="JIS8" s="241"/>
      <c r="JIT8" s="241"/>
      <c r="JIU8" s="241"/>
      <c r="JIV8" s="241"/>
      <c r="JIW8" s="241"/>
      <c r="JIX8" s="241"/>
      <c r="JIY8" s="241"/>
      <c r="JIZ8" s="241"/>
      <c r="JJA8" s="241"/>
      <c r="JJB8" s="241"/>
      <c r="JJC8" s="241"/>
      <c r="JJD8" s="241"/>
      <c r="JJE8" s="241"/>
      <c r="JJF8" s="241"/>
      <c r="JJG8" s="241"/>
      <c r="JJH8" s="241"/>
      <c r="JJI8" s="241"/>
      <c r="JJJ8" s="241"/>
      <c r="JJK8" s="241"/>
      <c r="JJL8" s="241"/>
      <c r="JJM8" s="241"/>
      <c r="JJN8" s="241"/>
      <c r="JJO8" s="241"/>
      <c r="JJP8" s="241"/>
      <c r="JJQ8" s="241"/>
      <c r="JJR8" s="241"/>
      <c r="JJS8" s="241"/>
      <c r="JJT8" s="241"/>
      <c r="JJU8" s="241"/>
      <c r="JJV8" s="241"/>
      <c r="JJW8" s="241"/>
      <c r="JJX8" s="241"/>
      <c r="JJY8" s="241"/>
      <c r="JJZ8" s="241"/>
      <c r="JKA8" s="241"/>
      <c r="JKB8" s="241"/>
      <c r="JKC8" s="241"/>
      <c r="JKD8" s="241"/>
      <c r="JKE8" s="241"/>
      <c r="JKF8" s="241"/>
      <c r="JKG8" s="241"/>
      <c r="JKH8" s="241"/>
      <c r="JKI8" s="241"/>
      <c r="JKJ8" s="241"/>
      <c r="JKK8" s="241"/>
      <c r="JKL8" s="241"/>
      <c r="JKM8" s="241"/>
      <c r="JKN8" s="241"/>
      <c r="JKO8" s="241"/>
      <c r="JKP8" s="241"/>
      <c r="JKQ8" s="241"/>
      <c r="JKR8" s="241"/>
      <c r="JKS8" s="241"/>
      <c r="JKT8" s="241"/>
      <c r="JKU8" s="241"/>
      <c r="JKV8" s="241"/>
      <c r="JKW8" s="241"/>
      <c r="JKX8" s="241"/>
      <c r="JKY8" s="241"/>
      <c r="JKZ8" s="241"/>
      <c r="JLA8" s="241"/>
      <c r="JLB8" s="241"/>
      <c r="JLC8" s="241"/>
      <c r="JLD8" s="241"/>
      <c r="JLE8" s="241"/>
      <c r="JLF8" s="241"/>
      <c r="JLG8" s="241"/>
      <c r="JLH8" s="241"/>
      <c r="JLI8" s="241"/>
      <c r="JLJ8" s="241"/>
      <c r="JLK8" s="241"/>
      <c r="JLL8" s="241"/>
      <c r="JLM8" s="241"/>
      <c r="JLN8" s="241"/>
      <c r="JLO8" s="241"/>
      <c r="JLP8" s="241"/>
      <c r="JLQ8" s="241"/>
      <c r="JLR8" s="241"/>
      <c r="JLS8" s="241"/>
      <c r="JLT8" s="241"/>
      <c r="JLU8" s="241"/>
      <c r="JLV8" s="241"/>
      <c r="JLW8" s="241"/>
      <c r="JLX8" s="241"/>
      <c r="JLY8" s="241"/>
      <c r="JLZ8" s="241"/>
      <c r="JMA8" s="241"/>
      <c r="JMB8" s="241"/>
      <c r="JMC8" s="241"/>
      <c r="JMD8" s="241"/>
      <c r="JME8" s="241"/>
      <c r="JMF8" s="241"/>
      <c r="JMG8" s="241"/>
      <c r="JMH8" s="241"/>
      <c r="JMI8" s="241"/>
      <c r="JMJ8" s="241"/>
      <c r="JMK8" s="241"/>
      <c r="JML8" s="241"/>
      <c r="JMM8" s="241"/>
      <c r="JMN8" s="241"/>
      <c r="JMO8" s="241"/>
      <c r="JMP8" s="241"/>
      <c r="JMQ8" s="241"/>
      <c r="JMR8" s="241"/>
      <c r="JMS8" s="241"/>
      <c r="JMT8" s="241"/>
      <c r="JMU8" s="241"/>
      <c r="JMV8" s="241"/>
      <c r="JMW8" s="241"/>
      <c r="JMX8" s="241"/>
      <c r="JMY8" s="241"/>
      <c r="JMZ8" s="241"/>
      <c r="JNA8" s="241"/>
      <c r="JNB8" s="241"/>
      <c r="JNC8" s="241"/>
      <c r="JND8" s="241"/>
      <c r="JNE8" s="241"/>
      <c r="JNF8" s="241"/>
      <c r="JNG8" s="241"/>
      <c r="JNH8" s="241"/>
      <c r="JNI8" s="241"/>
      <c r="JNJ8" s="241"/>
      <c r="JNK8" s="241"/>
      <c r="JNL8" s="241"/>
      <c r="JNM8" s="241"/>
      <c r="JNN8" s="241"/>
      <c r="JNO8" s="241"/>
      <c r="JNP8" s="241"/>
      <c r="JNQ8" s="241"/>
      <c r="JNR8" s="241"/>
      <c r="JNS8" s="241"/>
      <c r="JNT8" s="241"/>
      <c r="JNU8" s="241"/>
      <c r="JNV8" s="241"/>
      <c r="JNW8" s="241"/>
      <c r="JNX8" s="241"/>
      <c r="JNY8" s="241"/>
      <c r="JNZ8" s="241"/>
      <c r="JOA8" s="241"/>
      <c r="JOB8" s="241"/>
      <c r="JOC8" s="241"/>
      <c r="JOD8" s="241"/>
      <c r="JOE8" s="241"/>
      <c r="JOF8" s="241"/>
      <c r="JOG8" s="241"/>
      <c r="JOH8" s="241"/>
      <c r="JOI8" s="241"/>
      <c r="JOJ8" s="241"/>
      <c r="JOK8" s="241"/>
      <c r="JOL8" s="241"/>
      <c r="JOM8" s="241"/>
      <c r="JON8" s="241"/>
      <c r="JOO8" s="241"/>
      <c r="JOP8" s="241"/>
      <c r="JOQ8" s="241"/>
      <c r="JOR8" s="241"/>
      <c r="JOS8" s="241"/>
      <c r="JOT8" s="241"/>
      <c r="JOU8" s="241"/>
      <c r="JOV8" s="241"/>
      <c r="JOW8" s="241"/>
      <c r="JOX8" s="241"/>
      <c r="JOY8" s="241"/>
      <c r="JOZ8" s="241"/>
      <c r="JPA8" s="241"/>
      <c r="JPB8" s="241"/>
      <c r="JPC8" s="241"/>
      <c r="JPD8" s="241"/>
      <c r="JPE8" s="241"/>
      <c r="JPF8" s="241"/>
      <c r="JPG8" s="241"/>
      <c r="JPH8" s="241"/>
      <c r="JPI8" s="241"/>
      <c r="JPJ8" s="241"/>
      <c r="JPK8" s="241"/>
      <c r="JPL8" s="241"/>
      <c r="JPM8" s="241"/>
      <c r="JPN8" s="241"/>
      <c r="JPO8" s="241"/>
      <c r="JPP8" s="241"/>
      <c r="JPQ8" s="241"/>
      <c r="JPR8" s="241"/>
      <c r="JPS8" s="241"/>
      <c r="JPT8" s="241"/>
      <c r="JPU8" s="241"/>
      <c r="JPV8" s="241"/>
      <c r="JPW8" s="241"/>
      <c r="JPX8" s="241"/>
      <c r="JPY8" s="241"/>
      <c r="JPZ8" s="241"/>
      <c r="JQA8" s="241"/>
      <c r="JQB8" s="241"/>
      <c r="JQC8" s="241"/>
      <c r="JQD8" s="241"/>
      <c r="JQE8" s="241"/>
      <c r="JQF8" s="241"/>
      <c r="JQG8" s="241"/>
      <c r="JQH8" s="241"/>
      <c r="JQI8" s="241"/>
      <c r="JQJ8" s="241"/>
      <c r="JQK8" s="241"/>
      <c r="JQL8" s="241"/>
      <c r="JQM8" s="241"/>
      <c r="JQN8" s="241"/>
      <c r="JQO8" s="241"/>
      <c r="JQP8" s="241"/>
      <c r="JQQ8" s="241"/>
      <c r="JQR8" s="241"/>
      <c r="JQS8" s="241"/>
      <c r="JQT8" s="241"/>
      <c r="JQU8" s="241"/>
      <c r="JQV8" s="241"/>
      <c r="JQW8" s="241"/>
      <c r="JQX8" s="241"/>
      <c r="JQY8" s="241"/>
      <c r="JQZ8" s="241"/>
      <c r="JRA8" s="241"/>
      <c r="JRB8" s="241"/>
      <c r="JRC8" s="241"/>
      <c r="JRD8" s="241"/>
      <c r="JRE8" s="241"/>
      <c r="JRF8" s="241"/>
      <c r="JRG8" s="241"/>
      <c r="JRH8" s="241"/>
      <c r="JRI8" s="241"/>
      <c r="JRJ8" s="241"/>
      <c r="JRK8" s="241"/>
      <c r="JRL8" s="241"/>
      <c r="JRM8" s="241"/>
      <c r="JRN8" s="241"/>
      <c r="JRO8" s="241"/>
      <c r="JRP8" s="241"/>
      <c r="JRQ8" s="241"/>
      <c r="JRR8" s="241"/>
      <c r="JRS8" s="241"/>
      <c r="JRT8" s="241"/>
      <c r="JRU8" s="241"/>
      <c r="JRV8" s="241"/>
      <c r="JRW8" s="241"/>
      <c r="JRX8" s="241"/>
      <c r="JRY8" s="241"/>
      <c r="JRZ8" s="241"/>
      <c r="JSA8" s="241"/>
      <c r="JSB8" s="241"/>
      <c r="JSC8" s="241"/>
      <c r="JSD8" s="241"/>
      <c r="JSE8" s="241"/>
      <c r="JSF8" s="241"/>
      <c r="JSG8" s="241"/>
      <c r="JSH8" s="241"/>
      <c r="JSI8" s="241"/>
      <c r="JSJ8" s="241"/>
      <c r="JSK8" s="241"/>
      <c r="JSL8" s="241"/>
      <c r="JSM8" s="241"/>
      <c r="JSN8" s="241"/>
      <c r="JSO8" s="241"/>
      <c r="JSP8" s="241"/>
      <c r="JSQ8" s="241"/>
      <c r="JSR8" s="241"/>
      <c r="JSS8" s="241"/>
      <c r="JST8" s="241"/>
      <c r="JSU8" s="241"/>
      <c r="JSV8" s="241"/>
      <c r="JSW8" s="241"/>
      <c r="JSX8" s="241"/>
      <c r="JSY8" s="241"/>
      <c r="JSZ8" s="241"/>
      <c r="JTA8" s="241"/>
      <c r="JTB8" s="241"/>
      <c r="JTC8" s="241"/>
      <c r="JTD8" s="241"/>
      <c r="JTE8" s="241"/>
      <c r="JTF8" s="241"/>
      <c r="JTG8" s="241"/>
      <c r="JTH8" s="241"/>
      <c r="JTI8" s="241"/>
      <c r="JTJ8" s="241"/>
      <c r="JTK8" s="241"/>
      <c r="JTL8" s="241"/>
      <c r="JTM8" s="241"/>
      <c r="JTN8" s="241"/>
      <c r="JTO8" s="241"/>
      <c r="JTP8" s="241"/>
      <c r="JTQ8" s="241"/>
      <c r="JTR8" s="241"/>
      <c r="JTS8" s="241"/>
      <c r="JTT8" s="241"/>
      <c r="JTU8" s="241"/>
      <c r="JTV8" s="241"/>
      <c r="JTW8" s="241"/>
      <c r="JTX8" s="241"/>
      <c r="JTY8" s="241"/>
      <c r="JTZ8" s="241"/>
      <c r="JUA8" s="241"/>
      <c r="JUB8" s="241"/>
      <c r="JUC8" s="241"/>
      <c r="JUD8" s="241"/>
      <c r="JUE8" s="241"/>
      <c r="JUF8" s="241"/>
      <c r="JUG8" s="241"/>
      <c r="JUH8" s="241"/>
      <c r="JUI8" s="241"/>
      <c r="JUJ8" s="241"/>
      <c r="JUK8" s="241"/>
      <c r="JUL8" s="241"/>
      <c r="JUM8" s="241"/>
      <c r="JUN8" s="241"/>
      <c r="JUO8" s="241"/>
      <c r="JUP8" s="241"/>
      <c r="JUQ8" s="241"/>
      <c r="JUR8" s="241"/>
      <c r="JUS8" s="241"/>
      <c r="JUT8" s="241"/>
      <c r="JUU8" s="241"/>
      <c r="JUV8" s="241"/>
      <c r="JUW8" s="241"/>
      <c r="JUX8" s="241"/>
      <c r="JUY8" s="241"/>
      <c r="JUZ8" s="241"/>
      <c r="JVA8" s="241"/>
      <c r="JVB8" s="241"/>
      <c r="JVC8" s="241"/>
      <c r="JVD8" s="241"/>
      <c r="JVE8" s="241"/>
      <c r="JVF8" s="241"/>
      <c r="JVG8" s="241"/>
      <c r="JVH8" s="241"/>
      <c r="JVI8" s="241"/>
      <c r="JVJ8" s="241"/>
      <c r="JVK8" s="241"/>
      <c r="JVL8" s="241"/>
      <c r="JVM8" s="241"/>
      <c r="JVN8" s="241"/>
      <c r="JVO8" s="241"/>
      <c r="JVP8" s="241"/>
      <c r="JVQ8" s="241"/>
      <c r="JVR8" s="241"/>
      <c r="JVS8" s="241"/>
      <c r="JVT8" s="241"/>
      <c r="JVU8" s="241"/>
      <c r="JVV8" s="241"/>
      <c r="JVW8" s="241"/>
      <c r="JVX8" s="241"/>
      <c r="JVY8" s="241"/>
      <c r="JVZ8" s="241"/>
      <c r="JWA8" s="241"/>
      <c r="JWB8" s="241"/>
      <c r="JWC8" s="241"/>
      <c r="JWD8" s="241"/>
      <c r="JWE8" s="241"/>
      <c r="JWF8" s="241"/>
      <c r="JWG8" s="241"/>
      <c r="JWH8" s="241"/>
      <c r="JWI8" s="241"/>
      <c r="JWJ8" s="241"/>
      <c r="JWK8" s="241"/>
      <c r="JWL8" s="241"/>
      <c r="JWM8" s="241"/>
      <c r="JWN8" s="241"/>
      <c r="JWO8" s="241"/>
      <c r="JWP8" s="241"/>
      <c r="JWQ8" s="241"/>
      <c r="JWR8" s="241"/>
      <c r="JWS8" s="241"/>
      <c r="JWT8" s="241"/>
      <c r="JWU8" s="241"/>
      <c r="JWV8" s="241"/>
      <c r="JWW8" s="241"/>
      <c r="JWX8" s="241"/>
      <c r="JWY8" s="241"/>
      <c r="JWZ8" s="241"/>
      <c r="JXA8" s="241"/>
      <c r="JXB8" s="241"/>
      <c r="JXC8" s="241"/>
      <c r="JXD8" s="241"/>
      <c r="JXE8" s="241"/>
      <c r="JXF8" s="241"/>
      <c r="JXG8" s="241"/>
      <c r="JXH8" s="241"/>
      <c r="JXI8" s="241"/>
      <c r="JXJ8" s="241"/>
      <c r="JXK8" s="241"/>
      <c r="JXL8" s="241"/>
      <c r="JXM8" s="241"/>
      <c r="JXN8" s="241"/>
      <c r="JXO8" s="241"/>
      <c r="JXP8" s="241"/>
      <c r="JXQ8" s="241"/>
      <c r="JXR8" s="241"/>
      <c r="JXS8" s="241"/>
      <c r="JXT8" s="241"/>
      <c r="JXU8" s="241"/>
      <c r="JXV8" s="241"/>
      <c r="JXW8" s="241"/>
      <c r="JXX8" s="241"/>
      <c r="JXY8" s="241"/>
      <c r="JXZ8" s="241"/>
      <c r="JYA8" s="241"/>
      <c r="JYB8" s="241"/>
      <c r="JYC8" s="241"/>
      <c r="JYD8" s="241"/>
      <c r="JYE8" s="241"/>
      <c r="JYF8" s="241"/>
      <c r="JYG8" s="241"/>
      <c r="JYH8" s="241"/>
      <c r="JYI8" s="241"/>
      <c r="JYJ8" s="241"/>
      <c r="JYK8" s="241"/>
      <c r="JYL8" s="241"/>
      <c r="JYM8" s="241"/>
      <c r="JYN8" s="241"/>
      <c r="JYO8" s="241"/>
      <c r="JYP8" s="241"/>
      <c r="JYQ8" s="241"/>
      <c r="JYR8" s="241"/>
      <c r="JYS8" s="241"/>
      <c r="JYT8" s="241"/>
      <c r="JYU8" s="241"/>
      <c r="JYV8" s="241"/>
      <c r="JYW8" s="241"/>
      <c r="JYX8" s="241"/>
      <c r="JYY8" s="241"/>
      <c r="JYZ8" s="241"/>
      <c r="JZA8" s="241"/>
      <c r="JZB8" s="241"/>
      <c r="JZC8" s="241"/>
      <c r="JZD8" s="241"/>
      <c r="JZE8" s="241"/>
      <c r="JZF8" s="241"/>
      <c r="JZG8" s="241"/>
      <c r="JZH8" s="241"/>
      <c r="JZI8" s="241"/>
      <c r="JZJ8" s="241"/>
      <c r="JZK8" s="241"/>
      <c r="JZL8" s="241"/>
      <c r="JZM8" s="241"/>
      <c r="JZN8" s="241"/>
      <c r="JZO8" s="241"/>
      <c r="JZP8" s="241"/>
      <c r="JZQ8" s="241"/>
      <c r="JZR8" s="241"/>
      <c r="JZS8" s="241"/>
      <c r="JZT8" s="241"/>
      <c r="JZU8" s="241"/>
      <c r="JZV8" s="241"/>
      <c r="JZW8" s="241"/>
      <c r="JZX8" s="241"/>
      <c r="JZY8" s="241"/>
      <c r="JZZ8" s="241"/>
      <c r="KAA8" s="241"/>
      <c r="KAB8" s="241"/>
      <c r="KAC8" s="241"/>
      <c r="KAD8" s="241"/>
      <c r="KAE8" s="241"/>
      <c r="KAF8" s="241"/>
      <c r="KAG8" s="241"/>
      <c r="KAH8" s="241"/>
      <c r="KAI8" s="241"/>
      <c r="KAJ8" s="241"/>
      <c r="KAK8" s="241"/>
      <c r="KAL8" s="241"/>
      <c r="KAM8" s="241"/>
      <c r="KAN8" s="241"/>
      <c r="KAO8" s="241"/>
      <c r="KAP8" s="241"/>
      <c r="KAQ8" s="241"/>
      <c r="KAR8" s="241"/>
      <c r="KAS8" s="241"/>
      <c r="KAT8" s="241"/>
      <c r="KAU8" s="241"/>
      <c r="KAV8" s="241"/>
      <c r="KAW8" s="241"/>
      <c r="KAX8" s="241"/>
      <c r="KAY8" s="241"/>
      <c r="KAZ8" s="241"/>
      <c r="KBA8" s="241"/>
      <c r="KBB8" s="241"/>
      <c r="KBC8" s="241"/>
      <c r="KBD8" s="241"/>
      <c r="KBE8" s="241"/>
      <c r="KBF8" s="241"/>
      <c r="KBG8" s="241"/>
      <c r="KBH8" s="241"/>
      <c r="KBI8" s="241"/>
      <c r="KBJ8" s="241"/>
      <c r="KBK8" s="241"/>
      <c r="KBL8" s="241"/>
      <c r="KBM8" s="241"/>
      <c r="KBN8" s="241"/>
      <c r="KBO8" s="241"/>
      <c r="KBP8" s="241"/>
      <c r="KBQ8" s="241"/>
      <c r="KBR8" s="241"/>
      <c r="KBS8" s="241"/>
      <c r="KBT8" s="241"/>
      <c r="KBU8" s="241"/>
      <c r="KBV8" s="241"/>
      <c r="KBW8" s="241"/>
      <c r="KBX8" s="241"/>
      <c r="KBY8" s="241"/>
      <c r="KBZ8" s="241"/>
      <c r="KCA8" s="241"/>
      <c r="KCB8" s="241"/>
      <c r="KCC8" s="241"/>
      <c r="KCD8" s="241"/>
      <c r="KCE8" s="241"/>
      <c r="KCF8" s="241"/>
      <c r="KCG8" s="241"/>
      <c r="KCH8" s="241"/>
      <c r="KCI8" s="241"/>
      <c r="KCJ8" s="241"/>
      <c r="KCK8" s="241"/>
      <c r="KCL8" s="241"/>
      <c r="KCM8" s="241"/>
      <c r="KCN8" s="241"/>
      <c r="KCO8" s="241"/>
      <c r="KCP8" s="241"/>
      <c r="KCQ8" s="241"/>
      <c r="KCR8" s="241"/>
      <c r="KCS8" s="241"/>
      <c r="KCT8" s="241"/>
      <c r="KCU8" s="241"/>
      <c r="KCV8" s="241"/>
      <c r="KCW8" s="241"/>
      <c r="KCX8" s="241"/>
      <c r="KCY8" s="241"/>
      <c r="KCZ8" s="241"/>
      <c r="KDA8" s="241"/>
      <c r="KDB8" s="241"/>
      <c r="KDC8" s="241"/>
      <c r="KDD8" s="241"/>
      <c r="KDE8" s="241"/>
      <c r="KDF8" s="241"/>
      <c r="KDG8" s="241"/>
      <c r="KDH8" s="241"/>
      <c r="KDI8" s="241"/>
      <c r="KDJ8" s="241"/>
      <c r="KDK8" s="241"/>
      <c r="KDL8" s="241"/>
      <c r="KDM8" s="241"/>
      <c r="KDN8" s="241"/>
      <c r="KDO8" s="241"/>
      <c r="KDP8" s="241"/>
      <c r="KDQ8" s="241"/>
      <c r="KDR8" s="241"/>
      <c r="KDS8" s="241"/>
      <c r="KDT8" s="241"/>
      <c r="KDU8" s="241"/>
      <c r="KDV8" s="241"/>
      <c r="KDW8" s="241"/>
      <c r="KDX8" s="241"/>
      <c r="KDY8" s="241"/>
      <c r="KDZ8" s="241"/>
      <c r="KEA8" s="241"/>
      <c r="KEB8" s="241"/>
      <c r="KEC8" s="241"/>
      <c r="KED8" s="241"/>
      <c r="KEE8" s="241"/>
      <c r="KEF8" s="241"/>
      <c r="KEG8" s="241"/>
      <c r="KEH8" s="241"/>
      <c r="KEI8" s="241"/>
      <c r="KEJ8" s="241"/>
      <c r="KEK8" s="241"/>
      <c r="KEL8" s="241"/>
      <c r="KEM8" s="241"/>
      <c r="KEN8" s="241"/>
      <c r="KEO8" s="241"/>
      <c r="KEP8" s="241"/>
      <c r="KEQ8" s="241"/>
      <c r="KER8" s="241"/>
      <c r="KES8" s="241"/>
      <c r="KET8" s="241"/>
      <c r="KEU8" s="241"/>
      <c r="KEV8" s="241"/>
      <c r="KEW8" s="241"/>
      <c r="KEX8" s="241"/>
      <c r="KEY8" s="241"/>
      <c r="KEZ8" s="241"/>
      <c r="KFA8" s="241"/>
      <c r="KFB8" s="241"/>
      <c r="KFC8" s="241"/>
      <c r="KFD8" s="241"/>
      <c r="KFE8" s="241"/>
      <c r="KFF8" s="241"/>
      <c r="KFG8" s="241"/>
      <c r="KFH8" s="241"/>
      <c r="KFI8" s="241"/>
      <c r="KFJ8" s="241"/>
      <c r="KFK8" s="241"/>
      <c r="KFL8" s="241"/>
      <c r="KFM8" s="241"/>
      <c r="KFN8" s="241"/>
      <c r="KFO8" s="241"/>
      <c r="KFP8" s="241"/>
      <c r="KFQ8" s="241"/>
      <c r="KFR8" s="241"/>
      <c r="KFS8" s="241"/>
      <c r="KFT8" s="241"/>
      <c r="KFU8" s="241"/>
      <c r="KFV8" s="241"/>
      <c r="KFW8" s="241"/>
      <c r="KFX8" s="241"/>
      <c r="KFY8" s="241"/>
      <c r="KFZ8" s="241"/>
      <c r="KGA8" s="241"/>
      <c r="KGB8" s="241"/>
      <c r="KGC8" s="241"/>
      <c r="KGD8" s="241"/>
      <c r="KGE8" s="241"/>
      <c r="KGF8" s="241"/>
      <c r="KGG8" s="241"/>
      <c r="KGH8" s="241"/>
      <c r="KGI8" s="241"/>
      <c r="KGJ8" s="241"/>
      <c r="KGK8" s="241"/>
      <c r="KGL8" s="241"/>
      <c r="KGM8" s="241"/>
      <c r="KGN8" s="241"/>
      <c r="KGO8" s="241"/>
      <c r="KGP8" s="241"/>
      <c r="KGQ8" s="241"/>
      <c r="KGR8" s="241"/>
      <c r="KGS8" s="241"/>
      <c r="KGT8" s="241"/>
      <c r="KGU8" s="241"/>
      <c r="KGV8" s="241"/>
      <c r="KGW8" s="241"/>
      <c r="KGX8" s="241"/>
      <c r="KGY8" s="241"/>
      <c r="KGZ8" s="241"/>
      <c r="KHA8" s="241"/>
      <c r="KHB8" s="241"/>
      <c r="KHC8" s="241"/>
      <c r="KHD8" s="241"/>
      <c r="KHE8" s="241"/>
      <c r="KHF8" s="241"/>
      <c r="KHG8" s="241"/>
      <c r="KHH8" s="241"/>
      <c r="KHI8" s="241"/>
      <c r="KHJ8" s="241"/>
      <c r="KHK8" s="241"/>
      <c r="KHL8" s="241"/>
      <c r="KHM8" s="241"/>
      <c r="KHN8" s="241"/>
      <c r="KHO8" s="241"/>
      <c r="KHP8" s="241"/>
      <c r="KHQ8" s="241"/>
      <c r="KHR8" s="241"/>
      <c r="KHS8" s="241"/>
      <c r="KHT8" s="241"/>
      <c r="KHU8" s="241"/>
      <c r="KHV8" s="241"/>
      <c r="KHW8" s="241"/>
      <c r="KHX8" s="241"/>
      <c r="KHY8" s="241"/>
      <c r="KHZ8" s="241"/>
      <c r="KIA8" s="241"/>
      <c r="KIB8" s="241"/>
      <c r="KIC8" s="241"/>
      <c r="KID8" s="241"/>
      <c r="KIE8" s="241"/>
      <c r="KIF8" s="241"/>
      <c r="KIG8" s="241"/>
      <c r="KIH8" s="241"/>
      <c r="KII8" s="241"/>
      <c r="KIJ8" s="241"/>
      <c r="KIK8" s="241"/>
      <c r="KIL8" s="241"/>
      <c r="KIM8" s="241"/>
      <c r="KIN8" s="241"/>
      <c r="KIO8" s="241"/>
      <c r="KIP8" s="241"/>
      <c r="KIQ8" s="241"/>
      <c r="KIR8" s="241"/>
      <c r="KIS8" s="241"/>
      <c r="KIT8" s="241"/>
      <c r="KIU8" s="241"/>
      <c r="KIV8" s="241"/>
      <c r="KIW8" s="241"/>
      <c r="KIX8" s="241"/>
      <c r="KIY8" s="241"/>
      <c r="KIZ8" s="241"/>
      <c r="KJA8" s="241"/>
      <c r="KJB8" s="241"/>
      <c r="KJC8" s="241"/>
      <c r="KJD8" s="241"/>
      <c r="KJE8" s="241"/>
      <c r="KJF8" s="241"/>
      <c r="KJG8" s="241"/>
      <c r="KJH8" s="241"/>
      <c r="KJI8" s="241"/>
      <c r="KJJ8" s="241"/>
      <c r="KJK8" s="241"/>
      <c r="KJL8" s="241"/>
      <c r="KJM8" s="241"/>
      <c r="KJN8" s="241"/>
      <c r="KJO8" s="241"/>
      <c r="KJP8" s="241"/>
      <c r="KJQ8" s="241"/>
      <c r="KJR8" s="241"/>
      <c r="KJS8" s="241"/>
      <c r="KJT8" s="241"/>
      <c r="KJU8" s="241"/>
      <c r="KJV8" s="241"/>
      <c r="KJW8" s="241"/>
      <c r="KJX8" s="241"/>
      <c r="KJY8" s="241"/>
      <c r="KJZ8" s="241"/>
      <c r="KKA8" s="241"/>
      <c r="KKB8" s="241"/>
      <c r="KKC8" s="241"/>
      <c r="KKD8" s="241"/>
      <c r="KKE8" s="241"/>
      <c r="KKF8" s="241"/>
      <c r="KKG8" s="241"/>
      <c r="KKH8" s="241"/>
      <c r="KKI8" s="241"/>
      <c r="KKJ8" s="241"/>
      <c r="KKK8" s="241"/>
      <c r="KKL8" s="241"/>
      <c r="KKM8" s="241"/>
      <c r="KKN8" s="241"/>
      <c r="KKO8" s="241"/>
      <c r="KKP8" s="241"/>
      <c r="KKQ8" s="241"/>
      <c r="KKR8" s="241"/>
      <c r="KKS8" s="241"/>
      <c r="KKT8" s="241"/>
      <c r="KKU8" s="241"/>
      <c r="KKV8" s="241"/>
      <c r="KKW8" s="241"/>
      <c r="KKX8" s="241"/>
      <c r="KKY8" s="241"/>
      <c r="KKZ8" s="241"/>
      <c r="KLA8" s="241"/>
      <c r="KLB8" s="241"/>
      <c r="KLC8" s="241"/>
      <c r="KLD8" s="241"/>
      <c r="KLE8" s="241"/>
      <c r="KLF8" s="241"/>
      <c r="KLG8" s="241"/>
      <c r="KLH8" s="241"/>
      <c r="KLI8" s="241"/>
      <c r="KLJ8" s="241"/>
      <c r="KLK8" s="241"/>
      <c r="KLL8" s="241"/>
      <c r="KLM8" s="241"/>
      <c r="KLN8" s="241"/>
      <c r="KLO8" s="241"/>
      <c r="KLP8" s="241"/>
      <c r="KLQ8" s="241"/>
      <c r="KLR8" s="241"/>
      <c r="KLS8" s="241"/>
      <c r="KLT8" s="241"/>
      <c r="KLU8" s="241"/>
      <c r="KLV8" s="241"/>
      <c r="KLW8" s="241"/>
      <c r="KLX8" s="241"/>
      <c r="KLY8" s="241"/>
      <c r="KLZ8" s="241"/>
      <c r="KMA8" s="241"/>
      <c r="KMB8" s="241"/>
      <c r="KMC8" s="241"/>
      <c r="KMD8" s="241"/>
      <c r="KME8" s="241"/>
      <c r="KMF8" s="241"/>
      <c r="KMG8" s="241"/>
      <c r="KMH8" s="241"/>
      <c r="KMI8" s="241"/>
      <c r="KMJ8" s="241"/>
      <c r="KMK8" s="241"/>
      <c r="KML8" s="241"/>
      <c r="KMM8" s="241"/>
      <c r="KMN8" s="241"/>
      <c r="KMO8" s="241"/>
      <c r="KMP8" s="241"/>
      <c r="KMQ8" s="241"/>
      <c r="KMR8" s="241"/>
      <c r="KMS8" s="241"/>
      <c r="KMT8" s="241"/>
      <c r="KMU8" s="241"/>
      <c r="KMV8" s="241"/>
      <c r="KMW8" s="241"/>
      <c r="KMX8" s="241"/>
      <c r="KMY8" s="241"/>
      <c r="KMZ8" s="241"/>
      <c r="KNA8" s="241"/>
      <c r="KNB8" s="241"/>
      <c r="KNC8" s="241"/>
      <c r="KND8" s="241"/>
      <c r="KNE8" s="241"/>
      <c r="KNF8" s="241"/>
      <c r="KNG8" s="241"/>
      <c r="KNH8" s="241"/>
      <c r="KNI8" s="241"/>
      <c r="KNJ8" s="241"/>
      <c r="KNK8" s="241"/>
      <c r="KNL8" s="241"/>
      <c r="KNM8" s="241"/>
      <c r="KNN8" s="241"/>
      <c r="KNO8" s="241"/>
      <c r="KNP8" s="241"/>
      <c r="KNQ8" s="241"/>
      <c r="KNR8" s="241"/>
      <c r="KNS8" s="241"/>
      <c r="KNT8" s="241"/>
      <c r="KNU8" s="241"/>
      <c r="KNV8" s="241"/>
      <c r="KNW8" s="241"/>
      <c r="KNX8" s="241"/>
      <c r="KNY8" s="241"/>
      <c r="KNZ8" s="241"/>
      <c r="KOA8" s="241"/>
      <c r="KOB8" s="241"/>
      <c r="KOC8" s="241"/>
      <c r="KOD8" s="241"/>
      <c r="KOE8" s="241"/>
      <c r="KOF8" s="241"/>
      <c r="KOG8" s="241"/>
      <c r="KOH8" s="241"/>
      <c r="KOI8" s="241"/>
      <c r="KOJ8" s="241"/>
      <c r="KOK8" s="241"/>
      <c r="KOL8" s="241"/>
      <c r="KOM8" s="241"/>
      <c r="KON8" s="241"/>
      <c r="KOO8" s="241"/>
      <c r="KOP8" s="241"/>
      <c r="KOQ8" s="241"/>
      <c r="KOR8" s="241"/>
      <c r="KOS8" s="241"/>
      <c r="KOT8" s="241"/>
      <c r="KOU8" s="241"/>
      <c r="KOV8" s="241"/>
      <c r="KOW8" s="241"/>
      <c r="KOX8" s="241"/>
      <c r="KOY8" s="241"/>
      <c r="KOZ8" s="241"/>
      <c r="KPA8" s="241"/>
      <c r="KPB8" s="241"/>
      <c r="KPC8" s="241"/>
      <c r="KPD8" s="241"/>
      <c r="KPE8" s="241"/>
      <c r="KPF8" s="241"/>
      <c r="KPG8" s="241"/>
      <c r="KPH8" s="241"/>
      <c r="KPI8" s="241"/>
      <c r="KPJ8" s="241"/>
      <c r="KPK8" s="241"/>
      <c r="KPL8" s="241"/>
      <c r="KPM8" s="241"/>
      <c r="KPN8" s="241"/>
      <c r="KPO8" s="241"/>
      <c r="KPP8" s="241"/>
      <c r="KPQ8" s="241"/>
      <c r="KPR8" s="241"/>
      <c r="KPS8" s="241"/>
      <c r="KPT8" s="241"/>
      <c r="KPU8" s="241"/>
      <c r="KPV8" s="241"/>
      <c r="KPW8" s="241"/>
      <c r="KPX8" s="241"/>
      <c r="KPY8" s="241"/>
      <c r="KPZ8" s="241"/>
      <c r="KQA8" s="241"/>
      <c r="KQB8" s="241"/>
      <c r="KQC8" s="241"/>
      <c r="KQD8" s="241"/>
      <c r="KQE8" s="241"/>
      <c r="KQF8" s="241"/>
      <c r="KQG8" s="241"/>
      <c r="KQH8" s="241"/>
      <c r="KQI8" s="241"/>
      <c r="KQJ8" s="241"/>
      <c r="KQK8" s="241"/>
      <c r="KQL8" s="241"/>
      <c r="KQM8" s="241"/>
      <c r="KQN8" s="241"/>
      <c r="KQO8" s="241"/>
      <c r="KQP8" s="241"/>
      <c r="KQQ8" s="241"/>
      <c r="KQR8" s="241"/>
      <c r="KQS8" s="241"/>
      <c r="KQT8" s="241"/>
      <c r="KQU8" s="241"/>
      <c r="KQV8" s="241"/>
      <c r="KQW8" s="241"/>
      <c r="KQX8" s="241"/>
      <c r="KQY8" s="241"/>
      <c r="KQZ8" s="241"/>
      <c r="KRA8" s="241"/>
      <c r="KRB8" s="241"/>
      <c r="KRC8" s="241"/>
      <c r="KRD8" s="241"/>
      <c r="KRE8" s="241"/>
      <c r="KRF8" s="241"/>
      <c r="KRG8" s="241"/>
      <c r="KRH8" s="241"/>
      <c r="KRI8" s="241"/>
      <c r="KRJ8" s="241"/>
      <c r="KRK8" s="241"/>
      <c r="KRL8" s="241"/>
      <c r="KRM8" s="241"/>
      <c r="KRN8" s="241"/>
      <c r="KRO8" s="241"/>
      <c r="KRP8" s="241"/>
      <c r="KRQ8" s="241"/>
      <c r="KRR8" s="241"/>
      <c r="KRS8" s="241"/>
      <c r="KRT8" s="241"/>
      <c r="KRU8" s="241"/>
      <c r="KRV8" s="241"/>
      <c r="KRW8" s="241"/>
      <c r="KRX8" s="241"/>
      <c r="KRY8" s="241"/>
      <c r="KRZ8" s="241"/>
      <c r="KSA8" s="241"/>
      <c r="KSB8" s="241"/>
      <c r="KSC8" s="241"/>
      <c r="KSD8" s="241"/>
      <c r="KSE8" s="241"/>
      <c r="KSF8" s="241"/>
      <c r="KSG8" s="241"/>
      <c r="KSH8" s="241"/>
      <c r="KSI8" s="241"/>
      <c r="KSJ8" s="241"/>
      <c r="KSK8" s="241"/>
      <c r="KSL8" s="241"/>
      <c r="KSM8" s="241"/>
      <c r="KSN8" s="241"/>
      <c r="KSO8" s="241"/>
      <c r="KSP8" s="241"/>
      <c r="KSQ8" s="241"/>
      <c r="KSR8" s="241"/>
      <c r="KSS8" s="241"/>
      <c r="KST8" s="241"/>
      <c r="KSU8" s="241"/>
      <c r="KSV8" s="241"/>
      <c r="KSW8" s="241"/>
      <c r="KSX8" s="241"/>
      <c r="KSY8" s="241"/>
      <c r="KSZ8" s="241"/>
      <c r="KTA8" s="241"/>
      <c r="KTB8" s="241"/>
      <c r="KTC8" s="241"/>
      <c r="KTD8" s="241"/>
      <c r="KTE8" s="241"/>
      <c r="KTF8" s="241"/>
      <c r="KTG8" s="241"/>
      <c r="KTH8" s="241"/>
      <c r="KTI8" s="241"/>
      <c r="KTJ8" s="241"/>
      <c r="KTK8" s="241"/>
      <c r="KTL8" s="241"/>
      <c r="KTM8" s="241"/>
      <c r="KTN8" s="241"/>
      <c r="KTO8" s="241"/>
      <c r="KTP8" s="241"/>
      <c r="KTQ8" s="241"/>
      <c r="KTR8" s="241"/>
      <c r="KTS8" s="241"/>
      <c r="KTT8" s="241"/>
      <c r="KTU8" s="241"/>
      <c r="KTV8" s="241"/>
      <c r="KTW8" s="241"/>
      <c r="KTX8" s="241"/>
      <c r="KTY8" s="241"/>
      <c r="KTZ8" s="241"/>
      <c r="KUA8" s="241"/>
      <c r="KUB8" s="241"/>
      <c r="KUC8" s="241"/>
      <c r="KUD8" s="241"/>
      <c r="KUE8" s="241"/>
      <c r="KUF8" s="241"/>
      <c r="KUG8" s="241"/>
      <c r="KUH8" s="241"/>
      <c r="KUI8" s="241"/>
      <c r="KUJ8" s="241"/>
      <c r="KUK8" s="241"/>
      <c r="KUL8" s="241"/>
      <c r="KUM8" s="241"/>
      <c r="KUN8" s="241"/>
      <c r="KUO8" s="241"/>
      <c r="KUP8" s="241"/>
      <c r="KUQ8" s="241"/>
      <c r="KUR8" s="241"/>
      <c r="KUS8" s="241"/>
      <c r="KUT8" s="241"/>
      <c r="KUU8" s="241"/>
      <c r="KUV8" s="241"/>
      <c r="KUW8" s="241"/>
      <c r="KUX8" s="241"/>
      <c r="KUY8" s="241"/>
      <c r="KUZ8" s="241"/>
      <c r="KVA8" s="241"/>
      <c r="KVB8" s="241"/>
      <c r="KVC8" s="241"/>
      <c r="KVD8" s="241"/>
      <c r="KVE8" s="241"/>
      <c r="KVF8" s="241"/>
      <c r="KVG8" s="241"/>
      <c r="KVH8" s="241"/>
      <c r="KVI8" s="241"/>
      <c r="KVJ8" s="241"/>
      <c r="KVK8" s="241"/>
      <c r="KVL8" s="241"/>
      <c r="KVM8" s="241"/>
      <c r="KVN8" s="241"/>
      <c r="KVO8" s="241"/>
      <c r="KVP8" s="241"/>
      <c r="KVQ8" s="241"/>
      <c r="KVR8" s="241"/>
      <c r="KVS8" s="241"/>
      <c r="KVT8" s="241"/>
      <c r="KVU8" s="241"/>
      <c r="KVV8" s="241"/>
      <c r="KVW8" s="241"/>
      <c r="KVX8" s="241"/>
      <c r="KVY8" s="241"/>
      <c r="KVZ8" s="241"/>
      <c r="KWA8" s="241"/>
      <c r="KWB8" s="241"/>
      <c r="KWC8" s="241"/>
      <c r="KWD8" s="241"/>
      <c r="KWE8" s="241"/>
      <c r="KWF8" s="241"/>
      <c r="KWG8" s="241"/>
      <c r="KWH8" s="241"/>
      <c r="KWI8" s="241"/>
      <c r="KWJ8" s="241"/>
      <c r="KWK8" s="241"/>
      <c r="KWL8" s="241"/>
      <c r="KWM8" s="241"/>
      <c r="KWN8" s="241"/>
      <c r="KWO8" s="241"/>
      <c r="KWP8" s="241"/>
      <c r="KWQ8" s="241"/>
      <c r="KWR8" s="241"/>
      <c r="KWS8" s="241"/>
      <c r="KWT8" s="241"/>
      <c r="KWU8" s="241"/>
      <c r="KWV8" s="241"/>
      <c r="KWW8" s="241"/>
      <c r="KWX8" s="241"/>
      <c r="KWY8" s="241"/>
      <c r="KWZ8" s="241"/>
      <c r="KXA8" s="241"/>
      <c r="KXB8" s="241"/>
      <c r="KXC8" s="241"/>
      <c r="KXD8" s="241"/>
      <c r="KXE8" s="241"/>
      <c r="KXF8" s="241"/>
      <c r="KXG8" s="241"/>
      <c r="KXH8" s="241"/>
      <c r="KXI8" s="241"/>
      <c r="KXJ8" s="241"/>
      <c r="KXK8" s="241"/>
      <c r="KXL8" s="241"/>
      <c r="KXM8" s="241"/>
      <c r="KXN8" s="241"/>
      <c r="KXO8" s="241"/>
      <c r="KXP8" s="241"/>
      <c r="KXQ8" s="241"/>
      <c r="KXR8" s="241"/>
      <c r="KXS8" s="241"/>
      <c r="KXT8" s="241"/>
      <c r="KXU8" s="241"/>
      <c r="KXV8" s="241"/>
      <c r="KXW8" s="241"/>
      <c r="KXX8" s="241"/>
      <c r="KXY8" s="241"/>
      <c r="KXZ8" s="241"/>
      <c r="KYA8" s="241"/>
      <c r="KYB8" s="241"/>
      <c r="KYC8" s="241"/>
      <c r="KYD8" s="241"/>
      <c r="KYE8" s="241"/>
      <c r="KYF8" s="241"/>
      <c r="KYG8" s="241"/>
      <c r="KYH8" s="241"/>
      <c r="KYI8" s="241"/>
      <c r="KYJ8" s="241"/>
      <c r="KYK8" s="241"/>
      <c r="KYL8" s="241"/>
      <c r="KYM8" s="241"/>
      <c r="KYN8" s="241"/>
      <c r="KYO8" s="241"/>
      <c r="KYP8" s="241"/>
      <c r="KYQ8" s="241"/>
      <c r="KYR8" s="241"/>
      <c r="KYS8" s="241"/>
      <c r="KYT8" s="241"/>
      <c r="KYU8" s="241"/>
      <c r="KYV8" s="241"/>
      <c r="KYW8" s="241"/>
      <c r="KYX8" s="241"/>
      <c r="KYY8" s="241"/>
      <c r="KYZ8" s="241"/>
      <c r="KZA8" s="241"/>
      <c r="KZB8" s="241"/>
      <c r="KZC8" s="241"/>
      <c r="KZD8" s="241"/>
      <c r="KZE8" s="241"/>
      <c r="KZF8" s="241"/>
      <c r="KZG8" s="241"/>
      <c r="KZH8" s="241"/>
      <c r="KZI8" s="241"/>
      <c r="KZJ8" s="241"/>
      <c r="KZK8" s="241"/>
      <c r="KZL8" s="241"/>
      <c r="KZM8" s="241"/>
      <c r="KZN8" s="241"/>
      <c r="KZO8" s="241"/>
      <c r="KZP8" s="241"/>
      <c r="KZQ8" s="241"/>
      <c r="KZR8" s="241"/>
      <c r="KZS8" s="241"/>
      <c r="KZT8" s="241"/>
      <c r="KZU8" s="241"/>
      <c r="KZV8" s="241"/>
      <c r="KZW8" s="241"/>
      <c r="KZX8" s="241"/>
      <c r="KZY8" s="241"/>
      <c r="KZZ8" s="241"/>
      <c r="LAA8" s="241"/>
      <c r="LAB8" s="241"/>
      <c r="LAC8" s="241"/>
      <c r="LAD8" s="241"/>
      <c r="LAE8" s="241"/>
      <c r="LAF8" s="241"/>
      <c r="LAG8" s="241"/>
      <c r="LAH8" s="241"/>
      <c r="LAI8" s="241"/>
      <c r="LAJ8" s="241"/>
      <c r="LAK8" s="241"/>
      <c r="LAL8" s="241"/>
      <c r="LAM8" s="241"/>
      <c r="LAN8" s="241"/>
      <c r="LAO8" s="241"/>
      <c r="LAP8" s="241"/>
      <c r="LAQ8" s="241"/>
      <c r="LAR8" s="241"/>
      <c r="LAS8" s="241"/>
      <c r="LAT8" s="241"/>
      <c r="LAU8" s="241"/>
      <c r="LAV8" s="241"/>
      <c r="LAW8" s="241"/>
      <c r="LAX8" s="241"/>
      <c r="LAY8" s="241"/>
      <c r="LAZ8" s="241"/>
      <c r="LBA8" s="241"/>
      <c r="LBB8" s="241"/>
      <c r="LBC8" s="241"/>
      <c r="LBD8" s="241"/>
      <c r="LBE8" s="241"/>
      <c r="LBF8" s="241"/>
      <c r="LBG8" s="241"/>
      <c r="LBH8" s="241"/>
      <c r="LBI8" s="241"/>
      <c r="LBJ8" s="241"/>
      <c r="LBK8" s="241"/>
      <c r="LBL8" s="241"/>
      <c r="LBM8" s="241"/>
      <c r="LBN8" s="241"/>
      <c r="LBO8" s="241"/>
      <c r="LBP8" s="241"/>
      <c r="LBQ8" s="241"/>
      <c r="LBR8" s="241"/>
      <c r="LBS8" s="241"/>
      <c r="LBT8" s="241"/>
      <c r="LBU8" s="241"/>
      <c r="LBV8" s="241"/>
      <c r="LBW8" s="241"/>
      <c r="LBX8" s="241"/>
      <c r="LBY8" s="241"/>
      <c r="LBZ8" s="241"/>
      <c r="LCA8" s="241"/>
      <c r="LCB8" s="241"/>
      <c r="LCC8" s="241"/>
      <c r="LCD8" s="241"/>
      <c r="LCE8" s="241"/>
      <c r="LCF8" s="241"/>
      <c r="LCG8" s="241"/>
      <c r="LCH8" s="241"/>
      <c r="LCI8" s="241"/>
      <c r="LCJ8" s="241"/>
      <c r="LCK8" s="241"/>
      <c r="LCL8" s="241"/>
      <c r="LCM8" s="241"/>
      <c r="LCN8" s="241"/>
      <c r="LCO8" s="241"/>
      <c r="LCP8" s="241"/>
      <c r="LCQ8" s="241"/>
      <c r="LCR8" s="241"/>
      <c r="LCS8" s="241"/>
      <c r="LCT8" s="241"/>
      <c r="LCU8" s="241"/>
      <c r="LCV8" s="241"/>
      <c r="LCW8" s="241"/>
      <c r="LCX8" s="241"/>
      <c r="LCY8" s="241"/>
      <c r="LCZ8" s="241"/>
      <c r="LDA8" s="241"/>
      <c r="LDB8" s="241"/>
      <c r="LDC8" s="241"/>
      <c r="LDD8" s="241"/>
      <c r="LDE8" s="241"/>
      <c r="LDF8" s="241"/>
      <c r="LDG8" s="241"/>
      <c r="LDH8" s="241"/>
      <c r="LDI8" s="241"/>
      <c r="LDJ8" s="241"/>
      <c r="LDK8" s="241"/>
      <c r="LDL8" s="241"/>
      <c r="LDM8" s="241"/>
      <c r="LDN8" s="241"/>
      <c r="LDO8" s="241"/>
      <c r="LDP8" s="241"/>
      <c r="LDQ8" s="241"/>
      <c r="LDR8" s="241"/>
      <c r="LDS8" s="241"/>
      <c r="LDT8" s="241"/>
      <c r="LDU8" s="241"/>
      <c r="LDV8" s="241"/>
      <c r="LDW8" s="241"/>
      <c r="LDX8" s="241"/>
      <c r="LDY8" s="241"/>
      <c r="LDZ8" s="241"/>
      <c r="LEA8" s="241"/>
      <c r="LEB8" s="241"/>
      <c r="LEC8" s="241"/>
      <c r="LED8" s="241"/>
      <c r="LEE8" s="241"/>
      <c r="LEF8" s="241"/>
      <c r="LEG8" s="241"/>
      <c r="LEH8" s="241"/>
      <c r="LEI8" s="241"/>
      <c r="LEJ8" s="241"/>
      <c r="LEK8" s="241"/>
      <c r="LEL8" s="241"/>
      <c r="LEM8" s="241"/>
      <c r="LEN8" s="241"/>
      <c r="LEO8" s="241"/>
      <c r="LEP8" s="241"/>
      <c r="LEQ8" s="241"/>
      <c r="LER8" s="241"/>
      <c r="LES8" s="241"/>
      <c r="LET8" s="241"/>
      <c r="LEU8" s="241"/>
      <c r="LEV8" s="241"/>
      <c r="LEW8" s="241"/>
      <c r="LEX8" s="241"/>
      <c r="LEY8" s="241"/>
      <c r="LEZ8" s="241"/>
      <c r="LFA8" s="241"/>
      <c r="LFB8" s="241"/>
      <c r="LFC8" s="241"/>
      <c r="LFD8" s="241"/>
      <c r="LFE8" s="241"/>
      <c r="LFF8" s="241"/>
      <c r="LFG8" s="241"/>
      <c r="LFH8" s="241"/>
      <c r="LFI8" s="241"/>
      <c r="LFJ8" s="241"/>
      <c r="LFK8" s="241"/>
      <c r="LFL8" s="241"/>
      <c r="LFM8" s="241"/>
      <c r="LFN8" s="241"/>
      <c r="LFO8" s="241"/>
      <c r="LFP8" s="241"/>
      <c r="LFQ8" s="241"/>
      <c r="LFR8" s="241"/>
      <c r="LFS8" s="241"/>
      <c r="LFT8" s="241"/>
      <c r="LFU8" s="241"/>
      <c r="LFV8" s="241"/>
      <c r="LFW8" s="241"/>
      <c r="LFX8" s="241"/>
      <c r="LFY8" s="241"/>
      <c r="LFZ8" s="241"/>
      <c r="LGA8" s="241"/>
      <c r="LGB8" s="241"/>
      <c r="LGC8" s="241"/>
      <c r="LGD8" s="241"/>
      <c r="LGE8" s="241"/>
      <c r="LGF8" s="241"/>
      <c r="LGG8" s="241"/>
      <c r="LGH8" s="241"/>
      <c r="LGI8" s="241"/>
      <c r="LGJ8" s="241"/>
      <c r="LGK8" s="241"/>
      <c r="LGL8" s="241"/>
      <c r="LGM8" s="241"/>
      <c r="LGN8" s="241"/>
      <c r="LGO8" s="241"/>
      <c r="LGP8" s="241"/>
      <c r="LGQ8" s="241"/>
      <c r="LGR8" s="241"/>
      <c r="LGS8" s="241"/>
      <c r="LGT8" s="241"/>
      <c r="LGU8" s="241"/>
      <c r="LGV8" s="241"/>
      <c r="LGW8" s="241"/>
      <c r="LGX8" s="241"/>
      <c r="LGY8" s="241"/>
      <c r="LGZ8" s="241"/>
      <c r="LHA8" s="241"/>
      <c r="LHB8" s="241"/>
      <c r="LHC8" s="241"/>
      <c r="LHD8" s="241"/>
      <c r="LHE8" s="241"/>
      <c r="LHF8" s="241"/>
      <c r="LHG8" s="241"/>
      <c r="LHH8" s="241"/>
      <c r="LHI8" s="241"/>
      <c r="LHJ8" s="241"/>
      <c r="LHK8" s="241"/>
      <c r="LHL8" s="241"/>
      <c r="LHM8" s="241"/>
      <c r="LHN8" s="241"/>
      <c r="LHO8" s="241"/>
      <c r="LHP8" s="241"/>
      <c r="LHQ8" s="241"/>
      <c r="LHR8" s="241"/>
      <c r="LHS8" s="241"/>
      <c r="LHT8" s="241"/>
      <c r="LHU8" s="241"/>
      <c r="LHV8" s="241"/>
      <c r="LHW8" s="241"/>
      <c r="LHX8" s="241"/>
      <c r="LHY8" s="241"/>
      <c r="LHZ8" s="241"/>
      <c r="LIA8" s="241"/>
      <c r="LIB8" s="241"/>
      <c r="LIC8" s="241"/>
      <c r="LID8" s="241"/>
      <c r="LIE8" s="241"/>
      <c r="LIF8" s="241"/>
      <c r="LIG8" s="241"/>
      <c r="LIH8" s="241"/>
      <c r="LII8" s="241"/>
      <c r="LIJ8" s="241"/>
      <c r="LIK8" s="241"/>
      <c r="LIL8" s="241"/>
      <c r="LIM8" s="241"/>
      <c r="LIN8" s="241"/>
      <c r="LIO8" s="241"/>
      <c r="LIP8" s="241"/>
      <c r="LIQ8" s="241"/>
      <c r="LIR8" s="241"/>
      <c r="LIS8" s="241"/>
      <c r="LIT8" s="241"/>
      <c r="LIU8" s="241"/>
      <c r="LIV8" s="241"/>
      <c r="LIW8" s="241"/>
      <c r="LIX8" s="241"/>
      <c r="LIY8" s="241"/>
      <c r="LIZ8" s="241"/>
      <c r="LJA8" s="241"/>
      <c r="LJB8" s="241"/>
      <c r="LJC8" s="241"/>
      <c r="LJD8" s="241"/>
      <c r="LJE8" s="241"/>
      <c r="LJF8" s="241"/>
      <c r="LJG8" s="241"/>
      <c r="LJH8" s="241"/>
      <c r="LJI8" s="241"/>
      <c r="LJJ8" s="241"/>
      <c r="LJK8" s="241"/>
      <c r="LJL8" s="241"/>
      <c r="LJM8" s="241"/>
      <c r="LJN8" s="241"/>
      <c r="LJO8" s="241"/>
      <c r="LJP8" s="241"/>
      <c r="LJQ8" s="241"/>
      <c r="LJR8" s="241"/>
      <c r="LJS8" s="241"/>
      <c r="LJT8" s="241"/>
      <c r="LJU8" s="241"/>
      <c r="LJV8" s="241"/>
      <c r="LJW8" s="241"/>
      <c r="LJX8" s="241"/>
      <c r="LJY8" s="241"/>
      <c r="LJZ8" s="241"/>
      <c r="LKA8" s="241"/>
      <c r="LKB8" s="241"/>
      <c r="LKC8" s="241"/>
      <c r="LKD8" s="241"/>
      <c r="LKE8" s="241"/>
      <c r="LKF8" s="241"/>
      <c r="LKG8" s="241"/>
      <c r="LKH8" s="241"/>
      <c r="LKI8" s="241"/>
      <c r="LKJ8" s="241"/>
      <c r="LKK8" s="241"/>
      <c r="LKL8" s="241"/>
      <c r="LKM8" s="241"/>
      <c r="LKN8" s="241"/>
      <c r="LKO8" s="241"/>
      <c r="LKP8" s="241"/>
      <c r="LKQ8" s="241"/>
      <c r="LKR8" s="241"/>
      <c r="LKS8" s="241"/>
      <c r="LKT8" s="241"/>
      <c r="LKU8" s="241"/>
      <c r="LKV8" s="241"/>
      <c r="LKW8" s="241"/>
      <c r="LKX8" s="241"/>
      <c r="LKY8" s="241"/>
      <c r="LKZ8" s="241"/>
      <c r="LLA8" s="241"/>
      <c r="LLB8" s="241"/>
      <c r="LLC8" s="241"/>
      <c r="LLD8" s="241"/>
      <c r="LLE8" s="241"/>
      <c r="LLF8" s="241"/>
      <c r="LLG8" s="241"/>
      <c r="LLH8" s="241"/>
      <c r="LLI8" s="241"/>
      <c r="LLJ8" s="241"/>
      <c r="LLK8" s="241"/>
      <c r="LLL8" s="241"/>
      <c r="LLM8" s="241"/>
      <c r="LLN8" s="241"/>
      <c r="LLO8" s="241"/>
      <c r="LLP8" s="241"/>
      <c r="LLQ8" s="241"/>
      <c r="LLR8" s="241"/>
      <c r="LLS8" s="241"/>
      <c r="LLT8" s="241"/>
      <c r="LLU8" s="241"/>
      <c r="LLV8" s="241"/>
      <c r="LLW8" s="241"/>
      <c r="LLX8" s="241"/>
      <c r="LLY8" s="241"/>
      <c r="LLZ8" s="241"/>
      <c r="LMA8" s="241"/>
      <c r="LMB8" s="241"/>
      <c r="LMC8" s="241"/>
      <c r="LMD8" s="241"/>
      <c r="LME8" s="241"/>
      <c r="LMF8" s="241"/>
      <c r="LMG8" s="241"/>
      <c r="LMH8" s="241"/>
      <c r="LMI8" s="241"/>
      <c r="LMJ8" s="241"/>
      <c r="LMK8" s="241"/>
      <c r="LML8" s="241"/>
      <c r="LMM8" s="241"/>
      <c r="LMN8" s="241"/>
      <c r="LMO8" s="241"/>
      <c r="LMP8" s="241"/>
      <c r="LMQ8" s="241"/>
      <c r="LMR8" s="241"/>
      <c r="LMS8" s="241"/>
      <c r="LMT8" s="241"/>
      <c r="LMU8" s="241"/>
      <c r="LMV8" s="241"/>
      <c r="LMW8" s="241"/>
      <c r="LMX8" s="241"/>
      <c r="LMY8" s="241"/>
      <c r="LMZ8" s="241"/>
      <c r="LNA8" s="241"/>
      <c r="LNB8" s="241"/>
      <c r="LNC8" s="241"/>
      <c r="LND8" s="241"/>
      <c r="LNE8" s="241"/>
      <c r="LNF8" s="241"/>
      <c r="LNG8" s="241"/>
      <c r="LNH8" s="241"/>
      <c r="LNI8" s="241"/>
      <c r="LNJ8" s="241"/>
      <c r="LNK8" s="241"/>
      <c r="LNL8" s="241"/>
      <c r="LNM8" s="241"/>
      <c r="LNN8" s="241"/>
      <c r="LNO8" s="241"/>
      <c r="LNP8" s="241"/>
      <c r="LNQ8" s="241"/>
      <c r="LNR8" s="241"/>
      <c r="LNS8" s="241"/>
      <c r="LNT8" s="241"/>
      <c r="LNU8" s="241"/>
      <c r="LNV8" s="241"/>
      <c r="LNW8" s="241"/>
      <c r="LNX8" s="241"/>
      <c r="LNY8" s="241"/>
      <c r="LNZ8" s="241"/>
      <c r="LOA8" s="241"/>
      <c r="LOB8" s="241"/>
      <c r="LOC8" s="241"/>
      <c r="LOD8" s="241"/>
      <c r="LOE8" s="241"/>
      <c r="LOF8" s="241"/>
      <c r="LOG8" s="241"/>
      <c r="LOH8" s="241"/>
      <c r="LOI8" s="241"/>
      <c r="LOJ8" s="241"/>
      <c r="LOK8" s="241"/>
      <c r="LOL8" s="241"/>
      <c r="LOM8" s="241"/>
      <c r="LON8" s="241"/>
      <c r="LOO8" s="241"/>
      <c r="LOP8" s="241"/>
      <c r="LOQ8" s="241"/>
      <c r="LOR8" s="241"/>
      <c r="LOS8" s="241"/>
      <c r="LOT8" s="241"/>
      <c r="LOU8" s="241"/>
      <c r="LOV8" s="241"/>
      <c r="LOW8" s="241"/>
      <c r="LOX8" s="241"/>
      <c r="LOY8" s="241"/>
      <c r="LOZ8" s="241"/>
      <c r="LPA8" s="241"/>
      <c r="LPB8" s="241"/>
      <c r="LPC8" s="241"/>
      <c r="LPD8" s="241"/>
      <c r="LPE8" s="241"/>
      <c r="LPF8" s="241"/>
      <c r="LPG8" s="241"/>
      <c r="LPH8" s="241"/>
      <c r="LPI8" s="241"/>
      <c r="LPJ8" s="241"/>
      <c r="LPK8" s="241"/>
      <c r="LPL8" s="241"/>
      <c r="LPM8" s="241"/>
      <c r="LPN8" s="241"/>
      <c r="LPO8" s="241"/>
      <c r="LPP8" s="241"/>
      <c r="LPQ8" s="241"/>
      <c r="LPR8" s="241"/>
      <c r="LPS8" s="241"/>
      <c r="LPT8" s="241"/>
      <c r="LPU8" s="241"/>
      <c r="LPV8" s="241"/>
      <c r="LPW8" s="241"/>
      <c r="LPX8" s="241"/>
      <c r="LPY8" s="241"/>
      <c r="LPZ8" s="241"/>
      <c r="LQA8" s="241"/>
      <c r="LQB8" s="241"/>
      <c r="LQC8" s="241"/>
      <c r="LQD8" s="241"/>
      <c r="LQE8" s="241"/>
      <c r="LQF8" s="241"/>
      <c r="LQG8" s="241"/>
      <c r="LQH8" s="241"/>
      <c r="LQI8" s="241"/>
      <c r="LQJ8" s="241"/>
      <c r="LQK8" s="241"/>
      <c r="LQL8" s="241"/>
      <c r="LQM8" s="241"/>
      <c r="LQN8" s="241"/>
      <c r="LQO8" s="241"/>
      <c r="LQP8" s="241"/>
      <c r="LQQ8" s="241"/>
      <c r="LQR8" s="241"/>
      <c r="LQS8" s="241"/>
      <c r="LQT8" s="241"/>
      <c r="LQU8" s="241"/>
      <c r="LQV8" s="241"/>
      <c r="LQW8" s="241"/>
      <c r="LQX8" s="241"/>
      <c r="LQY8" s="241"/>
      <c r="LQZ8" s="241"/>
      <c r="LRA8" s="241"/>
      <c r="LRB8" s="241"/>
      <c r="LRC8" s="241"/>
      <c r="LRD8" s="241"/>
      <c r="LRE8" s="241"/>
      <c r="LRF8" s="241"/>
      <c r="LRG8" s="241"/>
      <c r="LRH8" s="241"/>
      <c r="LRI8" s="241"/>
      <c r="LRJ8" s="241"/>
      <c r="LRK8" s="241"/>
      <c r="LRL8" s="241"/>
      <c r="LRM8" s="241"/>
      <c r="LRN8" s="241"/>
      <c r="LRO8" s="241"/>
      <c r="LRP8" s="241"/>
      <c r="LRQ8" s="241"/>
      <c r="LRR8" s="241"/>
      <c r="LRS8" s="241"/>
      <c r="LRT8" s="241"/>
      <c r="LRU8" s="241"/>
      <c r="LRV8" s="241"/>
      <c r="LRW8" s="241"/>
      <c r="LRX8" s="241"/>
      <c r="LRY8" s="241"/>
      <c r="LRZ8" s="241"/>
      <c r="LSA8" s="241"/>
      <c r="LSB8" s="241"/>
      <c r="LSC8" s="241"/>
      <c r="LSD8" s="241"/>
      <c r="LSE8" s="241"/>
      <c r="LSF8" s="241"/>
      <c r="LSG8" s="241"/>
      <c r="LSH8" s="241"/>
      <c r="LSI8" s="241"/>
      <c r="LSJ8" s="241"/>
      <c r="LSK8" s="241"/>
      <c r="LSL8" s="241"/>
      <c r="LSM8" s="241"/>
      <c r="LSN8" s="241"/>
      <c r="LSO8" s="241"/>
      <c r="LSP8" s="241"/>
      <c r="LSQ8" s="241"/>
      <c r="LSR8" s="241"/>
      <c r="LSS8" s="241"/>
      <c r="LST8" s="241"/>
      <c r="LSU8" s="241"/>
      <c r="LSV8" s="241"/>
      <c r="LSW8" s="241"/>
      <c r="LSX8" s="241"/>
      <c r="LSY8" s="241"/>
      <c r="LSZ8" s="241"/>
      <c r="LTA8" s="241"/>
      <c r="LTB8" s="241"/>
      <c r="LTC8" s="241"/>
      <c r="LTD8" s="241"/>
      <c r="LTE8" s="241"/>
      <c r="LTF8" s="241"/>
      <c r="LTG8" s="241"/>
      <c r="LTH8" s="241"/>
      <c r="LTI8" s="241"/>
      <c r="LTJ8" s="241"/>
      <c r="LTK8" s="241"/>
      <c r="LTL8" s="241"/>
      <c r="LTM8" s="241"/>
      <c r="LTN8" s="241"/>
      <c r="LTO8" s="241"/>
      <c r="LTP8" s="241"/>
      <c r="LTQ8" s="241"/>
      <c r="LTR8" s="241"/>
      <c r="LTS8" s="241"/>
      <c r="LTT8" s="241"/>
      <c r="LTU8" s="241"/>
      <c r="LTV8" s="241"/>
      <c r="LTW8" s="241"/>
      <c r="LTX8" s="241"/>
      <c r="LTY8" s="241"/>
      <c r="LTZ8" s="241"/>
      <c r="LUA8" s="241"/>
      <c r="LUB8" s="241"/>
      <c r="LUC8" s="241"/>
      <c r="LUD8" s="241"/>
      <c r="LUE8" s="241"/>
      <c r="LUF8" s="241"/>
      <c r="LUG8" s="241"/>
      <c r="LUH8" s="241"/>
      <c r="LUI8" s="241"/>
      <c r="LUJ8" s="241"/>
      <c r="LUK8" s="241"/>
      <c r="LUL8" s="241"/>
      <c r="LUM8" s="241"/>
      <c r="LUN8" s="241"/>
      <c r="LUO8" s="241"/>
      <c r="LUP8" s="241"/>
      <c r="LUQ8" s="241"/>
      <c r="LUR8" s="241"/>
      <c r="LUS8" s="241"/>
      <c r="LUT8" s="241"/>
      <c r="LUU8" s="241"/>
      <c r="LUV8" s="241"/>
      <c r="LUW8" s="241"/>
      <c r="LUX8" s="241"/>
      <c r="LUY8" s="241"/>
      <c r="LUZ8" s="241"/>
      <c r="LVA8" s="241"/>
      <c r="LVB8" s="241"/>
      <c r="LVC8" s="241"/>
      <c r="LVD8" s="241"/>
      <c r="LVE8" s="241"/>
      <c r="LVF8" s="241"/>
      <c r="LVG8" s="241"/>
      <c r="LVH8" s="241"/>
      <c r="LVI8" s="241"/>
      <c r="LVJ8" s="241"/>
      <c r="LVK8" s="241"/>
      <c r="LVL8" s="241"/>
      <c r="LVM8" s="241"/>
      <c r="LVN8" s="241"/>
      <c r="LVO8" s="241"/>
      <c r="LVP8" s="241"/>
      <c r="LVQ8" s="241"/>
      <c r="LVR8" s="241"/>
      <c r="LVS8" s="241"/>
      <c r="LVT8" s="241"/>
      <c r="LVU8" s="241"/>
      <c r="LVV8" s="241"/>
      <c r="LVW8" s="241"/>
      <c r="LVX8" s="241"/>
      <c r="LVY8" s="241"/>
      <c r="LVZ8" s="241"/>
      <c r="LWA8" s="241"/>
      <c r="LWB8" s="241"/>
      <c r="LWC8" s="241"/>
      <c r="LWD8" s="241"/>
      <c r="LWE8" s="241"/>
      <c r="LWF8" s="241"/>
      <c r="LWG8" s="241"/>
      <c r="LWH8" s="241"/>
      <c r="LWI8" s="241"/>
      <c r="LWJ8" s="241"/>
      <c r="LWK8" s="241"/>
      <c r="LWL8" s="241"/>
      <c r="LWM8" s="241"/>
      <c r="LWN8" s="241"/>
      <c r="LWO8" s="241"/>
      <c r="LWP8" s="241"/>
      <c r="LWQ8" s="241"/>
      <c r="LWR8" s="241"/>
      <c r="LWS8" s="241"/>
      <c r="LWT8" s="241"/>
      <c r="LWU8" s="241"/>
      <c r="LWV8" s="241"/>
      <c r="LWW8" s="241"/>
      <c r="LWX8" s="241"/>
      <c r="LWY8" s="241"/>
      <c r="LWZ8" s="241"/>
      <c r="LXA8" s="241"/>
      <c r="LXB8" s="241"/>
      <c r="LXC8" s="241"/>
      <c r="LXD8" s="241"/>
      <c r="LXE8" s="241"/>
      <c r="LXF8" s="241"/>
      <c r="LXG8" s="241"/>
      <c r="LXH8" s="241"/>
      <c r="LXI8" s="241"/>
      <c r="LXJ8" s="241"/>
      <c r="LXK8" s="241"/>
      <c r="LXL8" s="241"/>
      <c r="LXM8" s="241"/>
      <c r="LXN8" s="241"/>
      <c r="LXO8" s="241"/>
      <c r="LXP8" s="241"/>
      <c r="LXQ8" s="241"/>
      <c r="LXR8" s="241"/>
      <c r="LXS8" s="241"/>
      <c r="LXT8" s="241"/>
      <c r="LXU8" s="241"/>
      <c r="LXV8" s="241"/>
      <c r="LXW8" s="241"/>
      <c r="LXX8" s="241"/>
      <c r="LXY8" s="241"/>
      <c r="LXZ8" s="241"/>
      <c r="LYA8" s="241"/>
      <c r="LYB8" s="241"/>
      <c r="LYC8" s="241"/>
      <c r="LYD8" s="241"/>
      <c r="LYE8" s="241"/>
      <c r="LYF8" s="241"/>
      <c r="LYG8" s="241"/>
      <c r="LYH8" s="241"/>
      <c r="LYI8" s="241"/>
      <c r="LYJ8" s="241"/>
      <c r="LYK8" s="241"/>
      <c r="LYL8" s="241"/>
      <c r="LYM8" s="241"/>
      <c r="LYN8" s="241"/>
      <c r="LYO8" s="241"/>
      <c r="LYP8" s="241"/>
      <c r="LYQ8" s="241"/>
      <c r="LYR8" s="241"/>
      <c r="LYS8" s="241"/>
      <c r="LYT8" s="241"/>
      <c r="LYU8" s="241"/>
      <c r="LYV8" s="241"/>
      <c r="LYW8" s="241"/>
      <c r="LYX8" s="241"/>
      <c r="LYY8" s="241"/>
      <c r="LYZ8" s="241"/>
      <c r="LZA8" s="241"/>
      <c r="LZB8" s="241"/>
      <c r="LZC8" s="241"/>
      <c r="LZD8" s="241"/>
      <c r="LZE8" s="241"/>
      <c r="LZF8" s="241"/>
      <c r="LZG8" s="241"/>
      <c r="LZH8" s="241"/>
      <c r="LZI8" s="241"/>
      <c r="LZJ8" s="241"/>
      <c r="LZK8" s="241"/>
      <c r="LZL8" s="241"/>
      <c r="LZM8" s="241"/>
      <c r="LZN8" s="241"/>
      <c r="LZO8" s="241"/>
      <c r="LZP8" s="241"/>
      <c r="LZQ8" s="241"/>
      <c r="LZR8" s="241"/>
      <c r="LZS8" s="241"/>
      <c r="LZT8" s="241"/>
      <c r="LZU8" s="241"/>
      <c r="LZV8" s="241"/>
      <c r="LZW8" s="241"/>
      <c r="LZX8" s="241"/>
      <c r="LZY8" s="241"/>
      <c r="LZZ8" s="241"/>
      <c r="MAA8" s="241"/>
      <c r="MAB8" s="241"/>
      <c r="MAC8" s="241"/>
      <c r="MAD8" s="241"/>
      <c r="MAE8" s="241"/>
      <c r="MAF8" s="241"/>
      <c r="MAG8" s="241"/>
      <c r="MAH8" s="241"/>
      <c r="MAI8" s="241"/>
      <c r="MAJ8" s="241"/>
      <c r="MAK8" s="241"/>
      <c r="MAL8" s="241"/>
      <c r="MAM8" s="241"/>
      <c r="MAN8" s="241"/>
      <c r="MAO8" s="241"/>
      <c r="MAP8" s="241"/>
      <c r="MAQ8" s="241"/>
      <c r="MAR8" s="241"/>
      <c r="MAS8" s="241"/>
      <c r="MAT8" s="241"/>
      <c r="MAU8" s="241"/>
      <c r="MAV8" s="241"/>
      <c r="MAW8" s="241"/>
      <c r="MAX8" s="241"/>
      <c r="MAY8" s="241"/>
      <c r="MAZ8" s="241"/>
      <c r="MBA8" s="241"/>
      <c r="MBB8" s="241"/>
      <c r="MBC8" s="241"/>
      <c r="MBD8" s="241"/>
      <c r="MBE8" s="241"/>
      <c r="MBF8" s="241"/>
      <c r="MBG8" s="241"/>
      <c r="MBH8" s="241"/>
      <c r="MBI8" s="241"/>
      <c r="MBJ8" s="241"/>
      <c r="MBK8" s="241"/>
      <c r="MBL8" s="241"/>
      <c r="MBM8" s="241"/>
      <c r="MBN8" s="241"/>
      <c r="MBO8" s="241"/>
      <c r="MBP8" s="241"/>
      <c r="MBQ8" s="241"/>
      <c r="MBR8" s="241"/>
      <c r="MBS8" s="241"/>
      <c r="MBT8" s="241"/>
      <c r="MBU8" s="241"/>
      <c r="MBV8" s="241"/>
      <c r="MBW8" s="241"/>
      <c r="MBX8" s="241"/>
      <c r="MBY8" s="241"/>
      <c r="MBZ8" s="241"/>
      <c r="MCA8" s="241"/>
      <c r="MCB8" s="241"/>
      <c r="MCC8" s="241"/>
      <c r="MCD8" s="241"/>
      <c r="MCE8" s="241"/>
      <c r="MCF8" s="241"/>
      <c r="MCG8" s="241"/>
      <c r="MCH8" s="241"/>
      <c r="MCI8" s="241"/>
      <c r="MCJ8" s="241"/>
      <c r="MCK8" s="241"/>
      <c r="MCL8" s="241"/>
      <c r="MCM8" s="241"/>
      <c r="MCN8" s="241"/>
      <c r="MCO8" s="241"/>
      <c r="MCP8" s="241"/>
      <c r="MCQ8" s="241"/>
      <c r="MCR8" s="241"/>
      <c r="MCS8" s="241"/>
      <c r="MCT8" s="241"/>
      <c r="MCU8" s="241"/>
      <c r="MCV8" s="241"/>
      <c r="MCW8" s="241"/>
      <c r="MCX8" s="241"/>
      <c r="MCY8" s="241"/>
      <c r="MCZ8" s="241"/>
      <c r="MDA8" s="241"/>
      <c r="MDB8" s="241"/>
      <c r="MDC8" s="241"/>
      <c r="MDD8" s="241"/>
      <c r="MDE8" s="241"/>
      <c r="MDF8" s="241"/>
      <c r="MDG8" s="241"/>
      <c r="MDH8" s="241"/>
      <c r="MDI8" s="241"/>
      <c r="MDJ8" s="241"/>
      <c r="MDK8" s="241"/>
      <c r="MDL8" s="241"/>
      <c r="MDM8" s="241"/>
      <c r="MDN8" s="241"/>
      <c r="MDO8" s="241"/>
      <c r="MDP8" s="241"/>
      <c r="MDQ8" s="241"/>
      <c r="MDR8" s="241"/>
      <c r="MDS8" s="241"/>
      <c r="MDT8" s="241"/>
      <c r="MDU8" s="241"/>
      <c r="MDV8" s="241"/>
      <c r="MDW8" s="241"/>
      <c r="MDX8" s="241"/>
      <c r="MDY8" s="241"/>
      <c r="MDZ8" s="241"/>
      <c r="MEA8" s="241"/>
      <c r="MEB8" s="241"/>
      <c r="MEC8" s="241"/>
      <c r="MED8" s="241"/>
      <c r="MEE8" s="241"/>
      <c r="MEF8" s="241"/>
      <c r="MEG8" s="241"/>
      <c r="MEH8" s="241"/>
      <c r="MEI8" s="241"/>
      <c r="MEJ8" s="241"/>
      <c r="MEK8" s="241"/>
      <c r="MEL8" s="241"/>
      <c r="MEM8" s="241"/>
      <c r="MEN8" s="241"/>
      <c r="MEO8" s="241"/>
      <c r="MEP8" s="241"/>
      <c r="MEQ8" s="241"/>
      <c r="MER8" s="241"/>
      <c r="MES8" s="241"/>
      <c r="MET8" s="241"/>
      <c r="MEU8" s="241"/>
      <c r="MEV8" s="241"/>
      <c r="MEW8" s="241"/>
      <c r="MEX8" s="241"/>
      <c r="MEY8" s="241"/>
      <c r="MEZ8" s="241"/>
      <c r="MFA8" s="241"/>
      <c r="MFB8" s="241"/>
      <c r="MFC8" s="241"/>
      <c r="MFD8" s="241"/>
      <c r="MFE8" s="241"/>
      <c r="MFF8" s="241"/>
      <c r="MFG8" s="241"/>
      <c r="MFH8" s="241"/>
      <c r="MFI8" s="241"/>
      <c r="MFJ8" s="241"/>
      <c r="MFK8" s="241"/>
      <c r="MFL8" s="241"/>
      <c r="MFM8" s="241"/>
      <c r="MFN8" s="241"/>
      <c r="MFO8" s="241"/>
      <c r="MFP8" s="241"/>
      <c r="MFQ8" s="241"/>
      <c r="MFR8" s="241"/>
      <c r="MFS8" s="241"/>
      <c r="MFT8" s="241"/>
      <c r="MFU8" s="241"/>
      <c r="MFV8" s="241"/>
      <c r="MFW8" s="241"/>
      <c r="MFX8" s="241"/>
      <c r="MFY8" s="241"/>
      <c r="MFZ8" s="241"/>
      <c r="MGA8" s="241"/>
      <c r="MGB8" s="241"/>
      <c r="MGC8" s="241"/>
      <c r="MGD8" s="241"/>
      <c r="MGE8" s="241"/>
      <c r="MGF8" s="241"/>
      <c r="MGG8" s="241"/>
      <c r="MGH8" s="241"/>
      <c r="MGI8" s="241"/>
      <c r="MGJ8" s="241"/>
      <c r="MGK8" s="241"/>
      <c r="MGL8" s="241"/>
      <c r="MGM8" s="241"/>
      <c r="MGN8" s="241"/>
      <c r="MGO8" s="241"/>
      <c r="MGP8" s="241"/>
      <c r="MGQ8" s="241"/>
      <c r="MGR8" s="241"/>
      <c r="MGS8" s="241"/>
      <c r="MGT8" s="241"/>
      <c r="MGU8" s="241"/>
      <c r="MGV8" s="241"/>
      <c r="MGW8" s="241"/>
      <c r="MGX8" s="241"/>
      <c r="MGY8" s="241"/>
      <c r="MGZ8" s="241"/>
      <c r="MHA8" s="241"/>
      <c r="MHB8" s="241"/>
      <c r="MHC8" s="241"/>
      <c r="MHD8" s="241"/>
      <c r="MHE8" s="241"/>
      <c r="MHF8" s="241"/>
      <c r="MHG8" s="241"/>
      <c r="MHH8" s="241"/>
      <c r="MHI8" s="241"/>
      <c r="MHJ8" s="241"/>
      <c r="MHK8" s="241"/>
      <c r="MHL8" s="241"/>
      <c r="MHM8" s="241"/>
      <c r="MHN8" s="241"/>
      <c r="MHO8" s="241"/>
      <c r="MHP8" s="241"/>
      <c r="MHQ8" s="241"/>
      <c r="MHR8" s="241"/>
      <c r="MHS8" s="241"/>
      <c r="MHT8" s="241"/>
      <c r="MHU8" s="241"/>
      <c r="MHV8" s="241"/>
      <c r="MHW8" s="241"/>
      <c r="MHX8" s="241"/>
      <c r="MHY8" s="241"/>
      <c r="MHZ8" s="241"/>
      <c r="MIA8" s="241"/>
      <c r="MIB8" s="241"/>
      <c r="MIC8" s="241"/>
      <c r="MID8" s="241"/>
      <c r="MIE8" s="241"/>
      <c r="MIF8" s="241"/>
      <c r="MIG8" s="241"/>
      <c r="MIH8" s="241"/>
      <c r="MII8" s="241"/>
      <c r="MIJ8" s="241"/>
      <c r="MIK8" s="241"/>
      <c r="MIL8" s="241"/>
      <c r="MIM8" s="241"/>
      <c r="MIN8" s="241"/>
      <c r="MIO8" s="241"/>
      <c r="MIP8" s="241"/>
      <c r="MIQ8" s="241"/>
      <c r="MIR8" s="241"/>
      <c r="MIS8" s="241"/>
      <c r="MIT8" s="241"/>
      <c r="MIU8" s="241"/>
      <c r="MIV8" s="241"/>
      <c r="MIW8" s="241"/>
      <c r="MIX8" s="241"/>
      <c r="MIY8" s="241"/>
      <c r="MIZ8" s="241"/>
      <c r="MJA8" s="241"/>
      <c r="MJB8" s="241"/>
      <c r="MJC8" s="241"/>
      <c r="MJD8" s="241"/>
      <c r="MJE8" s="241"/>
      <c r="MJF8" s="241"/>
      <c r="MJG8" s="241"/>
      <c r="MJH8" s="241"/>
      <c r="MJI8" s="241"/>
      <c r="MJJ8" s="241"/>
      <c r="MJK8" s="241"/>
      <c r="MJL8" s="241"/>
      <c r="MJM8" s="241"/>
      <c r="MJN8" s="241"/>
      <c r="MJO8" s="241"/>
      <c r="MJP8" s="241"/>
      <c r="MJQ8" s="241"/>
      <c r="MJR8" s="241"/>
      <c r="MJS8" s="241"/>
      <c r="MJT8" s="241"/>
      <c r="MJU8" s="241"/>
      <c r="MJV8" s="241"/>
      <c r="MJW8" s="241"/>
      <c r="MJX8" s="241"/>
      <c r="MJY8" s="241"/>
      <c r="MJZ8" s="241"/>
      <c r="MKA8" s="241"/>
      <c r="MKB8" s="241"/>
      <c r="MKC8" s="241"/>
      <c r="MKD8" s="241"/>
      <c r="MKE8" s="241"/>
      <c r="MKF8" s="241"/>
      <c r="MKG8" s="241"/>
      <c r="MKH8" s="241"/>
      <c r="MKI8" s="241"/>
      <c r="MKJ8" s="241"/>
      <c r="MKK8" s="241"/>
      <c r="MKL8" s="241"/>
      <c r="MKM8" s="241"/>
      <c r="MKN8" s="241"/>
      <c r="MKO8" s="241"/>
      <c r="MKP8" s="241"/>
      <c r="MKQ8" s="241"/>
      <c r="MKR8" s="241"/>
      <c r="MKS8" s="241"/>
      <c r="MKT8" s="241"/>
      <c r="MKU8" s="241"/>
      <c r="MKV8" s="241"/>
      <c r="MKW8" s="241"/>
      <c r="MKX8" s="241"/>
      <c r="MKY8" s="241"/>
      <c r="MKZ8" s="241"/>
      <c r="MLA8" s="241"/>
      <c r="MLB8" s="241"/>
      <c r="MLC8" s="241"/>
      <c r="MLD8" s="241"/>
      <c r="MLE8" s="241"/>
      <c r="MLF8" s="241"/>
      <c r="MLG8" s="241"/>
      <c r="MLH8" s="241"/>
      <c r="MLI8" s="241"/>
      <c r="MLJ8" s="241"/>
      <c r="MLK8" s="241"/>
      <c r="MLL8" s="241"/>
      <c r="MLM8" s="241"/>
      <c r="MLN8" s="241"/>
      <c r="MLO8" s="241"/>
      <c r="MLP8" s="241"/>
      <c r="MLQ8" s="241"/>
      <c r="MLR8" s="241"/>
      <c r="MLS8" s="241"/>
      <c r="MLT8" s="241"/>
      <c r="MLU8" s="241"/>
      <c r="MLV8" s="241"/>
      <c r="MLW8" s="241"/>
      <c r="MLX8" s="241"/>
      <c r="MLY8" s="241"/>
      <c r="MLZ8" s="241"/>
      <c r="MMA8" s="241"/>
      <c r="MMB8" s="241"/>
      <c r="MMC8" s="241"/>
      <c r="MMD8" s="241"/>
      <c r="MME8" s="241"/>
      <c r="MMF8" s="241"/>
      <c r="MMG8" s="241"/>
      <c r="MMH8" s="241"/>
      <c r="MMI8" s="241"/>
      <c r="MMJ8" s="241"/>
      <c r="MMK8" s="241"/>
      <c r="MML8" s="241"/>
      <c r="MMM8" s="241"/>
      <c r="MMN8" s="241"/>
      <c r="MMO8" s="241"/>
      <c r="MMP8" s="241"/>
      <c r="MMQ8" s="241"/>
      <c r="MMR8" s="241"/>
      <c r="MMS8" s="241"/>
      <c r="MMT8" s="241"/>
      <c r="MMU8" s="241"/>
      <c r="MMV8" s="241"/>
      <c r="MMW8" s="241"/>
      <c r="MMX8" s="241"/>
      <c r="MMY8" s="241"/>
      <c r="MMZ8" s="241"/>
      <c r="MNA8" s="241"/>
      <c r="MNB8" s="241"/>
      <c r="MNC8" s="241"/>
      <c r="MND8" s="241"/>
      <c r="MNE8" s="241"/>
      <c r="MNF8" s="241"/>
      <c r="MNG8" s="241"/>
      <c r="MNH8" s="241"/>
      <c r="MNI8" s="241"/>
      <c r="MNJ8" s="241"/>
      <c r="MNK8" s="241"/>
      <c r="MNL8" s="241"/>
      <c r="MNM8" s="241"/>
      <c r="MNN8" s="241"/>
      <c r="MNO8" s="241"/>
      <c r="MNP8" s="241"/>
      <c r="MNQ8" s="241"/>
      <c r="MNR8" s="241"/>
      <c r="MNS8" s="241"/>
      <c r="MNT8" s="241"/>
      <c r="MNU8" s="241"/>
      <c r="MNV8" s="241"/>
      <c r="MNW8" s="241"/>
      <c r="MNX8" s="241"/>
      <c r="MNY8" s="241"/>
      <c r="MNZ8" s="241"/>
      <c r="MOA8" s="241"/>
      <c r="MOB8" s="241"/>
      <c r="MOC8" s="241"/>
      <c r="MOD8" s="241"/>
      <c r="MOE8" s="241"/>
      <c r="MOF8" s="241"/>
      <c r="MOG8" s="241"/>
      <c r="MOH8" s="241"/>
      <c r="MOI8" s="241"/>
      <c r="MOJ8" s="241"/>
      <c r="MOK8" s="241"/>
      <c r="MOL8" s="241"/>
      <c r="MOM8" s="241"/>
      <c r="MON8" s="241"/>
      <c r="MOO8" s="241"/>
      <c r="MOP8" s="241"/>
      <c r="MOQ8" s="241"/>
      <c r="MOR8" s="241"/>
      <c r="MOS8" s="241"/>
      <c r="MOT8" s="241"/>
      <c r="MOU8" s="241"/>
      <c r="MOV8" s="241"/>
      <c r="MOW8" s="241"/>
      <c r="MOX8" s="241"/>
      <c r="MOY8" s="241"/>
      <c r="MOZ8" s="241"/>
      <c r="MPA8" s="241"/>
      <c r="MPB8" s="241"/>
      <c r="MPC8" s="241"/>
      <c r="MPD8" s="241"/>
      <c r="MPE8" s="241"/>
      <c r="MPF8" s="241"/>
      <c r="MPG8" s="241"/>
      <c r="MPH8" s="241"/>
      <c r="MPI8" s="241"/>
      <c r="MPJ8" s="241"/>
      <c r="MPK8" s="241"/>
      <c r="MPL8" s="241"/>
      <c r="MPM8" s="241"/>
      <c r="MPN8" s="241"/>
      <c r="MPO8" s="241"/>
      <c r="MPP8" s="241"/>
      <c r="MPQ8" s="241"/>
      <c r="MPR8" s="241"/>
      <c r="MPS8" s="241"/>
      <c r="MPT8" s="241"/>
      <c r="MPU8" s="241"/>
      <c r="MPV8" s="241"/>
      <c r="MPW8" s="241"/>
      <c r="MPX8" s="241"/>
      <c r="MPY8" s="241"/>
      <c r="MPZ8" s="241"/>
      <c r="MQA8" s="241"/>
      <c r="MQB8" s="241"/>
      <c r="MQC8" s="241"/>
      <c r="MQD8" s="241"/>
      <c r="MQE8" s="241"/>
      <c r="MQF8" s="241"/>
      <c r="MQG8" s="241"/>
      <c r="MQH8" s="241"/>
      <c r="MQI8" s="241"/>
      <c r="MQJ8" s="241"/>
      <c r="MQK8" s="241"/>
      <c r="MQL8" s="241"/>
      <c r="MQM8" s="241"/>
      <c r="MQN8" s="241"/>
      <c r="MQO8" s="241"/>
      <c r="MQP8" s="241"/>
      <c r="MQQ8" s="241"/>
      <c r="MQR8" s="241"/>
      <c r="MQS8" s="241"/>
      <c r="MQT8" s="241"/>
      <c r="MQU8" s="241"/>
      <c r="MQV8" s="241"/>
      <c r="MQW8" s="241"/>
      <c r="MQX8" s="241"/>
      <c r="MQY8" s="241"/>
      <c r="MQZ8" s="241"/>
      <c r="MRA8" s="241"/>
      <c r="MRB8" s="241"/>
      <c r="MRC8" s="241"/>
      <c r="MRD8" s="241"/>
      <c r="MRE8" s="241"/>
      <c r="MRF8" s="241"/>
      <c r="MRG8" s="241"/>
      <c r="MRH8" s="241"/>
      <c r="MRI8" s="241"/>
      <c r="MRJ8" s="241"/>
      <c r="MRK8" s="241"/>
      <c r="MRL8" s="241"/>
      <c r="MRM8" s="241"/>
      <c r="MRN8" s="241"/>
      <c r="MRO8" s="241"/>
      <c r="MRP8" s="241"/>
      <c r="MRQ8" s="241"/>
      <c r="MRR8" s="241"/>
      <c r="MRS8" s="241"/>
      <c r="MRT8" s="241"/>
      <c r="MRU8" s="241"/>
      <c r="MRV8" s="241"/>
      <c r="MRW8" s="241"/>
      <c r="MRX8" s="241"/>
      <c r="MRY8" s="241"/>
      <c r="MRZ8" s="241"/>
      <c r="MSA8" s="241"/>
      <c r="MSB8" s="241"/>
      <c r="MSC8" s="241"/>
      <c r="MSD8" s="241"/>
      <c r="MSE8" s="241"/>
      <c r="MSF8" s="241"/>
      <c r="MSG8" s="241"/>
      <c r="MSH8" s="241"/>
      <c r="MSI8" s="241"/>
      <c r="MSJ8" s="241"/>
      <c r="MSK8" s="241"/>
      <c r="MSL8" s="241"/>
      <c r="MSM8" s="241"/>
      <c r="MSN8" s="241"/>
      <c r="MSO8" s="241"/>
      <c r="MSP8" s="241"/>
      <c r="MSQ8" s="241"/>
      <c r="MSR8" s="241"/>
      <c r="MSS8" s="241"/>
      <c r="MST8" s="241"/>
      <c r="MSU8" s="241"/>
      <c r="MSV8" s="241"/>
      <c r="MSW8" s="241"/>
      <c r="MSX8" s="241"/>
      <c r="MSY8" s="241"/>
      <c r="MSZ8" s="241"/>
      <c r="MTA8" s="241"/>
      <c r="MTB8" s="241"/>
      <c r="MTC8" s="241"/>
      <c r="MTD8" s="241"/>
      <c r="MTE8" s="241"/>
      <c r="MTF8" s="241"/>
      <c r="MTG8" s="241"/>
      <c r="MTH8" s="241"/>
      <c r="MTI8" s="241"/>
      <c r="MTJ8" s="241"/>
      <c r="MTK8" s="241"/>
      <c r="MTL8" s="241"/>
      <c r="MTM8" s="241"/>
      <c r="MTN8" s="241"/>
      <c r="MTO8" s="241"/>
      <c r="MTP8" s="241"/>
      <c r="MTQ8" s="241"/>
      <c r="MTR8" s="241"/>
      <c r="MTS8" s="241"/>
      <c r="MTT8" s="241"/>
      <c r="MTU8" s="241"/>
      <c r="MTV8" s="241"/>
      <c r="MTW8" s="241"/>
      <c r="MTX8" s="241"/>
      <c r="MTY8" s="241"/>
      <c r="MTZ8" s="241"/>
      <c r="MUA8" s="241"/>
      <c r="MUB8" s="241"/>
      <c r="MUC8" s="241"/>
      <c r="MUD8" s="241"/>
      <c r="MUE8" s="241"/>
      <c r="MUF8" s="241"/>
      <c r="MUG8" s="241"/>
      <c r="MUH8" s="241"/>
      <c r="MUI8" s="241"/>
      <c r="MUJ8" s="241"/>
      <c r="MUK8" s="241"/>
      <c r="MUL8" s="241"/>
      <c r="MUM8" s="241"/>
      <c r="MUN8" s="241"/>
      <c r="MUO8" s="241"/>
      <c r="MUP8" s="241"/>
      <c r="MUQ8" s="241"/>
      <c r="MUR8" s="241"/>
      <c r="MUS8" s="241"/>
      <c r="MUT8" s="241"/>
      <c r="MUU8" s="241"/>
      <c r="MUV8" s="241"/>
      <c r="MUW8" s="241"/>
      <c r="MUX8" s="241"/>
      <c r="MUY8" s="241"/>
      <c r="MUZ8" s="241"/>
      <c r="MVA8" s="241"/>
      <c r="MVB8" s="241"/>
      <c r="MVC8" s="241"/>
      <c r="MVD8" s="241"/>
      <c r="MVE8" s="241"/>
      <c r="MVF8" s="241"/>
      <c r="MVG8" s="241"/>
      <c r="MVH8" s="241"/>
      <c r="MVI8" s="241"/>
      <c r="MVJ8" s="241"/>
      <c r="MVK8" s="241"/>
      <c r="MVL8" s="241"/>
      <c r="MVM8" s="241"/>
      <c r="MVN8" s="241"/>
      <c r="MVO8" s="241"/>
      <c r="MVP8" s="241"/>
      <c r="MVQ8" s="241"/>
      <c r="MVR8" s="241"/>
      <c r="MVS8" s="241"/>
      <c r="MVT8" s="241"/>
      <c r="MVU8" s="241"/>
      <c r="MVV8" s="241"/>
      <c r="MVW8" s="241"/>
      <c r="MVX8" s="241"/>
      <c r="MVY8" s="241"/>
      <c r="MVZ8" s="241"/>
      <c r="MWA8" s="241"/>
      <c r="MWB8" s="241"/>
      <c r="MWC8" s="241"/>
      <c r="MWD8" s="241"/>
      <c r="MWE8" s="241"/>
      <c r="MWF8" s="241"/>
      <c r="MWG8" s="241"/>
      <c r="MWH8" s="241"/>
      <c r="MWI8" s="241"/>
      <c r="MWJ8" s="241"/>
      <c r="MWK8" s="241"/>
      <c r="MWL8" s="241"/>
      <c r="MWM8" s="241"/>
      <c r="MWN8" s="241"/>
      <c r="MWO8" s="241"/>
      <c r="MWP8" s="241"/>
      <c r="MWQ8" s="241"/>
      <c r="MWR8" s="241"/>
      <c r="MWS8" s="241"/>
      <c r="MWT8" s="241"/>
      <c r="MWU8" s="241"/>
      <c r="MWV8" s="241"/>
      <c r="MWW8" s="241"/>
      <c r="MWX8" s="241"/>
      <c r="MWY8" s="241"/>
      <c r="MWZ8" s="241"/>
      <c r="MXA8" s="241"/>
      <c r="MXB8" s="241"/>
      <c r="MXC8" s="241"/>
      <c r="MXD8" s="241"/>
      <c r="MXE8" s="241"/>
      <c r="MXF8" s="241"/>
      <c r="MXG8" s="241"/>
      <c r="MXH8" s="241"/>
      <c r="MXI8" s="241"/>
      <c r="MXJ8" s="241"/>
      <c r="MXK8" s="241"/>
      <c r="MXL8" s="241"/>
      <c r="MXM8" s="241"/>
      <c r="MXN8" s="241"/>
      <c r="MXO8" s="241"/>
      <c r="MXP8" s="241"/>
      <c r="MXQ8" s="241"/>
      <c r="MXR8" s="241"/>
      <c r="MXS8" s="241"/>
      <c r="MXT8" s="241"/>
      <c r="MXU8" s="241"/>
      <c r="MXV8" s="241"/>
      <c r="MXW8" s="241"/>
      <c r="MXX8" s="241"/>
      <c r="MXY8" s="241"/>
      <c r="MXZ8" s="241"/>
      <c r="MYA8" s="241"/>
      <c r="MYB8" s="241"/>
      <c r="MYC8" s="241"/>
      <c r="MYD8" s="241"/>
      <c r="MYE8" s="241"/>
      <c r="MYF8" s="241"/>
      <c r="MYG8" s="241"/>
      <c r="MYH8" s="241"/>
      <c r="MYI8" s="241"/>
      <c r="MYJ8" s="241"/>
      <c r="MYK8" s="241"/>
      <c r="MYL8" s="241"/>
      <c r="MYM8" s="241"/>
      <c r="MYN8" s="241"/>
      <c r="MYO8" s="241"/>
      <c r="MYP8" s="241"/>
      <c r="MYQ8" s="241"/>
      <c r="MYR8" s="241"/>
      <c r="MYS8" s="241"/>
      <c r="MYT8" s="241"/>
      <c r="MYU8" s="241"/>
      <c r="MYV8" s="241"/>
      <c r="MYW8" s="241"/>
      <c r="MYX8" s="241"/>
      <c r="MYY8" s="241"/>
      <c r="MYZ8" s="241"/>
      <c r="MZA8" s="241"/>
      <c r="MZB8" s="241"/>
      <c r="MZC8" s="241"/>
      <c r="MZD8" s="241"/>
      <c r="MZE8" s="241"/>
      <c r="MZF8" s="241"/>
      <c r="MZG8" s="241"/>
      <c r="MZH8" s="241"/>
      <c r="MZI8" s="241"/>
      <c r="MZJ8" s="241"/>
      <c r="MZK8" s="241"/>
      <c r="MZL8" s="241"/>
      <c r="MZM8" s="241"/>
      <c r="MZN8" s="241"/>
      <c r="MZO8" s="241"/>
      <c r="MZP8" s="241"/>
      <c r="MZQ8" s="241"/>
      <c r="MZR8" s="241"/>
      <c r="MZS8" s="241"/>
      <c r="MZT8" s="241"/>
      <c r="MZU8" s="241"/>
      <c r="MZV8" s="241"/>
      <c r="MZW8" s="241"/>
      <c r="MZX8" s="241"/>
      <c r="MZY8" s="241"/>
      <c r="MZZ8" s="241"/>
      <c r="NAA8" s="241"/>
      <c r="NAB8" s="241"/>
      <c r="NAC8" s="241"/>
      <c r="NAD8" s="241"/>
      <c r="NAE8" s="241"/>
      <c r="NAF8" s="241"/>
      <c r="NAG8" s="241"/>
      <c r="NAH8" s="241"/>
      <c r="NAI8" s="241"/>
      <c r="NAJ8" s="241"/>
      <c r="NAK8" s="241"/>
      <c r="NAL8" s="241"/>
      <c r="NAM8" s="241"/>
      <c r="NAN8" s="241"/>
      <c r="NAO8" s="241"/>
      <c r="NAP8" s="241"/>
      <c r="NAQ8" s="241"/>
      <c r="NAR8" s="241"/>
      <c r="NAS8" s="241"/>
      <c r="NAT8" s="241"/>
      <c r="NAU8" s="241"/>
      <c r="NAV8" s="241"/>
      <c r="NAW8" s="241"/>
      <c r="NAX8" s="241"/>
      <c r="NAY8" s="241"/>
      <c r="NAZ8" s="241"/>
      <c r="NBA8" s="241"/>
      <c r="NBB8" s="241"/>
      <c r="NBC8" s="241"/>
      <c r="NBD8" s="241"/>
      <c r="NBE8" s="241"/>
      <c r="NBF8" s="241"/>
      <c r="NBG8" s="241"/>
      <c r="NBH8" s="241"/>
      <c r="NBI8" s="241"/>
      <c r="NBJ8" s="241"/>
      <c r="NBK8" s="241"/>
      <c r="NBL8" s="241"/>
      <c r="NBM8" s="241"/>
      <c r="NBN8" s="241"/>
      <c r="NBO8" s="241"/>
      <c r="NBP8" s="241"/>
      <c r="NBQ8" s="241"/>
      <c r="NBR8" s="241"/>
      <c r="NBS8" s="241"/>
      <c r="NBT8" s="241"/>
      <c r="NBU8" s="241"/>
      <c r="NBV8" s="241"/>
      <c r="NBW8" s="241"/>
      <c r="NBX8" s="241"/>
      <c r="NBY8" s="241"/>
      <c r="NBZ8" s="241"/>
      <c r="NCA8" s="241"/>
      <c r="NCB8" s="241"/>
      <c r="NCC8" s="241"/>
      <c r="NCD8" s="241"/>
      <c r="NCE8" s="241"/>
      <c r="NCF8" s="241"/>
      <c r="NCG8" s="241"/>
      <c r="NCH8" s="241"/>
      <c r="NCI8" s="241"/>
      <c r="NCJ8" s="241"/>
      <c r="NCK8" s="241"/>
      <c r="NCL8" s="241"/>
      <c r="NCM8" s="241"/>
      <c r="NCN8" s="241"/>
      <c r="NCO8" s="241"/>
      <c r="NCP8" s="241"/>
      <c r="NCQ8" s="241"/>
      <c r="NCR8" s="241"/>
      <c r="NCS8" s="241"/>
      <c r="NCT8" s="241"/>
      <c r="NCU8" s="241"/>
      <c r="NCV8" s="241"/>
      <c r="NCW8" s="241"/>
      <c r="NCX8" s="241"/>
      <c r="NCY8" s="241"/>
      <c r="NCZ8" s="241"/>
      <c r="NDA8" s="241"/>
      <c r="NDB8" s="241"/>
      <c r="NDC8" s="241"/>
      <c r="NDD8" s="241"/>
      <c r="NDE8" s="241"/>
      <c r="NDF8" s="241"/>
      <c r="NDG8" s="241"/>
      <c r="NDH8" s="241"/>
      <c r="NDI8" s="241"/>
      <c r="NDJ8" s="241"/>
      <c r="NDK8" s="241"/>
      <c r="NDL8" s="241"/>
      <c r="NDM8" s="241"/>
      <c r="NDN8" s="241"/>
      <c r="NDO8" s="241"/>
      <c r="NDP8" s="241"/>
      <c r="NDQ8" s="241"/>
      <c r="NDR8" s="241"/>
      <c r="NDS8" s="241"/>
      <c r="NDT8" s="241"/>
      <c r="NDU8" s="241"/>
      <c r="NDV8" s="241"/>
      <c r="NDW8" s="241"/>
      <c r="NDX8" s="241"/>
      <c r="NDY8" s="241"/>
      <c r="NDZ8" s="241"/>
      <c r="NEA8" s="241"/>
      <c r="NEB8" s="241"/>
      <c r="NEC8" s="241"/>
      <c r="NED8" s="241"/>
      <c r="NEE8" s="241"/>
      <c r="NEF8" s="241"/>
      <c r="NEG8" s="241"/>
      <c r="NEH8" s="241"/>
      <c r="NEI8" s="241"/>
      <c r="NEJ8" s="241"/>
      <c r="NEK8" s="241"/>
      <c r="NEL8" s="241"/>
      <c r="NEM8" s="241"/>
      <c r="NEN8" s="241"/>
      <c r="NEO8" s="241"/>
      <c r="NEP8" s="241"/>
      <c r="NEQ8" s="241"/>
      <c r="NER8" s="241"/>
      <c r="NES8" s="241"/>
      <c r="NET8" s="241"/>
      <c r="NEU8" s="241"/>
      <c r="NEV8" s="241"/>
      <c r="NEW8" s="241"/>
      <c r="NEX8" s="241"/>
      <c r="NEY8" s="241"/>
      <c r="NEZ8" s="241"/>
      <c r="NFA8" s="241"/>
      <c r="NFB8" s="241"/>
      <c r="NFC8" s="241"/>
      <c r="NFD8" s="241"/>
      <c r="NFE8" s="241"/>
      <c r="NFF8" s="241"/>
      <c r="NFG8" s="241"/>
      <c r="NFH8" s="241"/>
      <c r="NFI8" s="241"/>
      <c r="NFJ8" s="241"/>
      <c r="NFK8" s="241"/>
      <c r="NFL8" s="241"/>
      <c r="NFM8" s="241"/>
      <c r="NFN8" s="241"/>
      <c r="NFO8" s="241"/>
      <c r="NFP8" s="241"/>
      <c r="NFQ8" s="241"/>
      <c r="NFR8" s="241"/>
      <c r="NFS8" s="241"/>
      <c r="NFT8" s="241"/>
      <c r="NFU8" s="241"/>
      <c r="NFV8" s="241"/>
      <c r="NFW8" s="241"/>
      <c r="NFX8" s="241"/>
      <c r="NFY8" s="241"/>
      <c r="NFZ8" s="241"/>
      <c r="NGA8" s="241"/>
      <c r="NGB8" s="241"/>
      <c r="NGC8" s="241"/>
      <c r="NGD8" s="241"/>
      <c r="NGE8" s="241"/>
      <c r="NGF8" s="241"/>
      <c r="NGG8" s="241"/>
      <c r="NGH8" s="241"/>
      <c r="NGI8" s="241"/>
      <c r="NGJ8" s="241"/>
      <c r="NGK8" s="241"/>
      <c r="NGL8" s="241"/>
      <c r="NGM8" s="241"/>
      <c r="NGN8" s="241"/>
      <c r="NGO8" s="241"/>
      <c r="NGP8" s="241"/>
      <c r="NGQ8" s="241"/>
      <c r="NGR8" s="241"/>
      <c r="NGS8" s="241"/>
      <c r="NGT8" s="241"/>
      <c r="NGU8" s="241"/>
      <c r="NGV8" s="241"/>
      <c r="NGW8" s="241"/>
      <c r="NGX8" s="241"/>
      <c r="NGY8" s="241"/>
      <c r="NGZ8" s="241"/>
      <c r="NHA8" s="241"/>
      <c r="NHB8" s="241"/>
      <c r="NHC8" s="241"/>
      <c r="NHD8" s="241"/>
      <c r="NHE8" s="241"/>
      <c r="NHF8" s="241"/>
      <c r="NHG8" s="241"/>
      <c r="NHH8" s="241"/>
      <c r="NHI8" s="241"/>
      <c r="NHJ8" s="241"/>
      <c r="NHK8" s="241"/>
      <c r="NHL8" s="241"/>
      <c r="NHM8" s="241"/>
      <c r="NHN8" s="241"/>
      <c r="NHO8" s="241"/>
      <c r="NHP8" s="241"/>
      <c r="NHQ8" s="241"/>
      <c r="NHR8" s="241"/>
      <c r="NHS8" s="241"/>
      <c r="NHT8" s="241"/>
      <c r="NHU8" s="241"/>
      <c r="NHV8" s="241"/>
      <c r="NHW8" s="241"/>
      <c r="NHX8" s="241"/>
      <c r="NHY8" s="241"/>
      <c r="NHZ8" s="241"/>
      <c r="NIA8" s="241"/>
      <c r="NIB8" s="241"/>
      <c r="NIC8" s="241"/>
      <c r="NID8" s="241"/>
      <c r="NIE8" s="241"/>
      <c r="NIF8" s="241"/>
      <c r="NIG8" s="241"/>
      <c r="NIH8" s="241"/>
      <c r="NII8" s="241"/>
      <c r="NIJ8" s="241"/>
      <c r="NIK8" s="241"/>
      <c r="NIL8" s="241"/>
      <c r="NIM8" s="241"/>
      <c r="NIN8" s="241"/>
      <c r="NIO8" s="241"/>
      <c r="NIP8" s="241"/>
      <c r="NIQ8" s="241"/>
      <c r="NIR8" s="241"/>
      <c r="NIS8" s="241"/>
      <c r="NIT8" s="241"/>
      <c r="NIU8" s="241"/>
      <c r="NIV8" s="241"/>
      <c r="NIW8" s="241"/>
      <c r="NIX8" s="241"/>
      <c r="NIY8" s="241"/>
      <c r="NIZ8" s="241"/>
      <c r="NJA8" s="241"/>
      <c r="NJB8" s="241"/>
      <c r="NJC8" s="241"/>
      <c r="NJD8" s="241"/>
      <c r="NJE8" s="241"/>
      <c r="NJF8" s="241"/>
      <c r="NJG8" s="241"/>
      <c r="NJH8" s="241"/>
      <c r="NJI8" s="241"/>
      <c r="NJJ8" s="241"/>
      <c r="NJK8" s="241"/>
      <c r="NJL8" s="241"/>
      <c r="NJM8" s="241"/>
      <c r="NJN8" s="241"/>
      <c r="NJO8" s="241"/>
      <c r="NJP8" s="241"/>
      <c r="NJQ8" s="241"/>
      <c r="NJR8" s="241"/>
      <c r="NJS8" s="241"/>
      <c r="NJT8" s="241"/>
      <c r="NJU8" s="241"/>
      <c r="NJV8" s="241"/>
      <c r="NJW8" s="241"/>
      <c r="NJX8" s="241"/>
      <c r="NJY8" s="241"/>
      <c r="NJZ8" s="241"/>
      <c r="NKA8" s="241"/>
      <c r="NKB8" s="241"/>
      <c r="NKC8" s="241"/>
      <c r="NKD8" s="241"/>
      <c r="NKE8" s="241"/>
      <c r="NKF8" s="241"/>
      <c r="NKG8" s="241"/>
      <c r="NKH8" s="241"/>
      <c r="NKI8" s="241"/>
      <c r="NKJ8" s="241"/>
      <c r="NKK8" s="241"/>
      <c r="NKL8" s="241"/>
      <c r="NKM8" s="241"/>
      <c r="NKN8" s="241"/>
      <c r="NKO8" s="241"/>
      <c r="NKP8" s="241"/>
      <c r="NKQ8" s="241"/>
      <c r="NKR8" s="241"/>
      <c r="NKS8" s="241"/>
      <c r="NKT8" s="241"/>
      <c r="NKU8" s="241"/>
      <c r="NKV8" s="241"/>
      <c r="NKW8" s="241"/>
      <c r="NKX8" s="241"/>
      <c r="NKY8" s="241"/>
      <c r="NKZ8" s="241"/>
      <c r="NLA8" s="241"/>
      <c r="NLB8" s="241"/>
      <c r="NLC8" s="241"/>
      <c r="NLD8" s="241"/>
      <c r="NLE8" s="241"/>
      <c r="NLF8" s="241"/>
      <c r="NLG8" s="241"/>
      <c r="NLH8" s="241"/>
      <c r="NLI8" s="241"/>
      <c r="NLJ8" s="241"/>
      <c r="NLK8" s="241"/>
      <c r="NLL8" s="241"/>
      <c r="NLM8" s="241"/>
      <c r="NLN8" s="241"/>
      <c r="NLO8" s="241"/>
      <c r="NLP8" s="241"/>
      <c r="NLQ8" s="241"/>
      <c r="NLR8" s="241"/>
      <c r="NLS8" s="241"/>
      <c r="NLT8" s="241"/>
      <c r="NLU8" s="241"/>
      <c r="NLV8" s="241"/>
      <c r="NLW8" s="241"/>
      <c r="NLX8" s="241"/>
      <c r="NLY8" s="241"/>
      <c r="NLZ8" s="241"/>
      <c r="NMA8" s="241"/>
      <c r="NMB8" s="241"/>
      <c r="NMC8" s="241"/>
      <c r="NMD8" s="241"/>
      <c r="NME8" s="241"/>
      <c r="NMF8" s="241"/>
      <c r="NMG8" s="241"/>
      <c r="NMH8" s="241"/>
      <c r="NMI8" s="241"/>
      <c r="NMJ8" s="241"/>
      <c r="NMK8" s="241"/>
      <c r="NML8" s="241"/>
      <c r="NMM8" s="241"/>
      <c r="NMN8" s="241"/>
      <c r="NMO8" s="241"/>
      <c r="NMP8" s="241"/>
      <c r="NMQ8" s="241"/>
      <c r="NMR8" s="241"/>
      <c r="NMS8" s="241"/>
      <c r="NMT8" s="241"/>
      <c r="NMU8" s="241"/>
      <c r="NMV8" s="241"/>
      <c r="NMW8" s="241"/>
      <c r="NMX8" s="241"/>
      <c r="NMY8" s="241"/>
      <c r="NMZ8" s="241"/>
      <c r="NNA8" s="241"/>
      <c r="NNB8" s="241"/>
      <c r="NNC8" s="241"/>
      <c r="NND8" s="241"/>
      <c r="NNE8" s="241"/>
      <c r="NNF8" s="241"/>
      <c r="NNG8" s="241"/>
      <c r="NNH8" s="241"/>
      <c r="NNI8" s="241"/>
      <c r="NNJ8" s="241"/>
      <c r="NNK8" s="241"/>
      <c r="NNL8" s="241"/>
      <c r="NNM8" s="241"/>
      <c r="NNN8" s="241"/>
      <c r="NNO8" s="241"/>
      <c r="NNP8" s="241"/>
      <c r="NNQ8" s="241"/>
      <c r="NNR8" s="241"/>
      <c r="NNS8" s="241"/>
      <c r="NNT8" s="241"/>
      <c r="NNU8" s="241"/>
      <c r="NNV8" s="241"/>
      <c r="NNW8" s="241"/>
      <c r="NNX8" s="241"/>
      <c r="NNY8" s="241"/>
      <c r="NNZ8" s="241"/>
      <c r="NOA8" s="241"/>
      <c r="NOB8" s="241"/>
      <c r="NOC8" s="241"/>
      <c r="NOD8" s="241"/>
      <c r="NOE8" s="241"/>
      <c r="NOF8" s="241"/>
      <c r="NOG8" s="241"/>
      <c r="NOH8" s="241"/>
      <c r="NOI8" s="241"/>
      <c r="NOJ8" s="241"/>
      <c r="NOK8" s="241"/>
      <c r="NOL8" s="241"/>
      <c r="NOM8" s="241"/>
      <c r="NON8" s="241"/>
      <c r="NOO8" s="241"/>
      <c r="NOP8" s="241"/>
      <c r="NOQ8" s="241"/>
      <c r="NOR8" s="241"/>
      <c r="NOS8" s="241"/>
      <c r="NOT8" s="241"/>
      <c r="NOU8" s="241"/>
      <c r="NOV8" s="241"/>
      <c r="NOW8" s="241"/>
      <c r="NOX8" s="241"/>
      <c r="NOY8" s="241"/>
      <c r="NOZ8" s="241"/>
      <c r="NPA8" s="241"/>
      <c r="NPB8" s="241"/>
      <c r="NPC8" s="241"/>
      <c r="NPD8" s="241"/>
      <c r="NPE8" s="241"/>
      <c r="NPF8" s="241"/>
      <c r="NPG8" s="241"/>
      <c r="NPH8" s="241"/>
      <c r="NPI8" s="241"/>
      <c r="NPJ8" s="241"/>
      <c r="NPK8" s="241"/>
      <c r="NPL8" s="241"/>
      <c r="NPM8" s="241"/>
      <c r="NPN8" s="241"/>
      <c r="NPO8" s="241"/>
      <c r="NPP8" s="241"/>
      <c r="NPQ8" s="241"/>
      <c r="NPR8" s="241"/>
      <c r="NPS8" s="241"/>
      <c r="NPT8" s="241"/>
      <c r="NPU8" s="241"/>
      <c r="NPV8" s="241"/>
      <c r="NPW8" s="241"/>
      <c r="NPX8" s="241"/>
      <c r="NPY8" s="241"/>
      <c r="NPZ8" s="241"/>
      <c r="NQA8" s="241"/>
      <c r="NQB8" s="241"/>
      <c r="NQC8" s="241"/>
      <c r="NQD8" s="241"/>
      <c r="NQE8" s="241"/>
      <c r="NQF8" s="241"/>
      <c r="NQG8" s="241"/>
      <c r="NQH8" s="241"/>
      <c r="NQI8" s="241"/>
      <c r="NQJ8" s="241"/>
      <c r="NQK8" s="241"/>
      <c r="NQL8" s="241"/>
      <c r="NQM8" s="241"/>
      <c r="NQN8" s="241"/>
      <c r="NQO8" s="241"/>
      <c r="NQP8" s="241"/>
      <c r="NQQ8" s="241"/>
      <c r="NQR8" s="241"/>
      <c r="NQS8" s="241"/>
      <c r="NQT8" s="241"/>
      <c r="NQU8" s="241"/>
      <c r="NQV8" s="241"/>
      <c r="NQW8" s="241"/>
      <c r="NQX8" s="241"/>
      <c r="NQY8" s="241"/>
      <c r="NQZ8" s="241"/>
      <c r="NRA8" s="241"/>
      <c r="NRB8" s="241"/>
      <c r="NRC8" s="241"/>
      <c r="NRD8" s="241"/>
      <c r="NRE8" s="241"/>
      <c r="NRF8" s="241"/>
      <c r="NRG8" s="241"/>
      <c r="NRH8" s="241"/>
      <c r="NRI8" s="241"/>
      <c r="NRJ8" s="241"/>
      <c r="NRK8" s="241"/>
      <c r="NRL8" s="241"/>
      <c r="NRM8" s="241"/>
      <c r="NRN8" s="241"/>
      <c r="NRO8" s="241"/>
      <c r="NRP8" s="241"/>
      <c r="NRQ8" s="241"/>
      <c r="NRR8" s="241"/>
      <c r="NRS8" s="241"/>
      <c r="NRT8" s="241"/>
      <c r="NRU8" s="241"/>
      <c r="NRV8" s="241"/>
      <c r="NRW8" s="241"/>
      <c r="NRX8" s="241"/>
      <c r="NRY8" s="241"/>
      <c r="NRZ8" s="241"/>
      <c r="NSA8" s="241"/>
      <c r="NSB8" s="241"/>
      <c r="NSC8" s="241"/>
      <c r="NSD8" s="241"/>
      <c r="NSE8" s="241"/>
      <c r="NSF8" s="241"/>
      <c r="NSG8" s="241"/>
      <c r="NSH8" s="241"/>
      <c r="NSI8" s="241"/>
      <c r="NSJ8" s="241"/>
      <c r="NSK8" s="241"/>
      <c r="NSL8" s="241"/>
      <c r="NSM8" s="241"/>
      <c r="NSN8" s="241"/>
      <c r="NSO8" s="241"/>
      <c r="NSP8" s="241"/>
      <c r="NSQ8" s="241"/>
      <c r="NSR8" s="241"/>
      <c r="NSS8" s="241"/>
      <c r="NST8" s="241"/>
      <c r="NSU8" s="241"/>
      <c r="NSV8" s="241"/>
      <c r="NSW8" s="241"/>
      <c r="NSX8" s="241"/>
      <c r="NSY8" s="241"/>
      <c r="NSZ8" s="241"/>
      <c r="NTA8" s="241"/>
      <c r="NTB8" s="241"/>
      <c r="NTC8" s="241"/>
      <c r="NTD8" s="241"/>
      <c r="NTE8" s="241"/>
      <c r="NTF8" s="241"/>
      <c r="NTG8" s="241"/>
      <c r="NTH8" s="241"/>
      <c r="NTI8" s="241"/>
      <c r="NTJ8" s="241"/>
      <c r="NTK8" s="241"/>
      <c r="NTL8" s="241"/>
      <c r="NTM8" s="241"/>
      <c r="NTN8" s="241"/>
      <c r="NTO8" s="241"/>
      <c r="NTP8" s="241"/>
      <c r="NTQ8" s="241"/>
      <c r="NTR8" s="241"/>
      <c r="NTS8" s="241"/>
      <c r="NTT8" s="241"/>
      <c r="NTU8" s="241"/>
      <c r="NTV8" s="241"/>
      <c r="NTW8" s="241"/>
      <c r="NTX8" s="241"/>
      <c r="NTY8" s="241"/>
      <c r="NTZ8" s="241"/>
      <c r="NUA8" s="241"/>
      <c r="NUB8" s="241"/>
      <c r="NUC8" s="241"/>
      <c r="NUD8" s="241"/>
      <c r="NUE8" s="241"/>
      <c r="NUF8" s="241"/>
      <c r="NUG8" s="241"/>
      <c r="NUH8" s="241"/>
      <c r="NUI8" s="241"/>
      <c r="NUJ8" s="241"/>
      <c r="NUK8" s="241"/>
      <c r="NUL8" s="241"/>
      <c r="NUM8" s="241"/>
      <c r="NUN8" s="241"/>
      <c r="NUO8" s="241"/>
      <c r="NUP8" s="241"/>
      <c r="NUQ8" s="241"/>
      <c r="NUR8" s="241"/>
      <c r="NUS8" s="241"/>
      <c r="NUT8" s="241"/>
      <c r="NUU8" s="241"/>
      <c r="NUV8" s="241"/>
      <c r="NUW8" s="241"/>
      <c r="NUX8" s="241"/>
      <c r="NUY8" s="241"/>
      <c r="NUZ8" s="241"/>
      <c r="NVA8" s="241"/>
      <c r="NVB8" s="241"/>
      <c r="NVC8" s="241"/>
      <c r="NVD8" s="241"/>
      <c r="NVE8" s="241"/>
      <c r="NVF8" s="241"/>
      <c r="NVG8" s="241"/>
      <c r="NVH8" s="241"/>
      <c r="NVI8" s="241"/>
      <c r="NVJ8" s="241"/>
      <c r="NVK8" s="241"/>
      <c r="NVL8" s="241"/>
      <c r="NVM8" s="241"/>
      <c r="NVN8" s="241"/>
      <c r="NVO8" s="241"/>
      <c r="NVP8" s="241"/>
      <c r="NVQ8" s="241"/>
      <c r="NVR8" s="241"/>
      <c r="NVS8" s="241"/>
      <c r="NVT8" s="241"/>
      <c r="NVU8" s="241"/>
      <c r="NVV8" s="241"/>
      <c r="NVW8" s="241"/>
      <c r="NVX8" s="241"/>
      <c r="NVY8" s="241"/>
      <c r="NVZ8" s="241"/>
      <c r="NWA8" s="241"/>
      <c r="NWB8" s="241"/>
      <c r="NWC8" s="241"/>
      <c r="NWD8" s="241"/>
      <c r="NWE8" s="241"/>
      <c r="NWF8" s="241"/>
      <c r="NWG8" s="241"/>
      <c r="NWH8" s="241"/>
      <c r="NWI8" s="241"/>
      <c r="NWJ8" s="241"/>
      <c r="NWK8" s="241"/>
      <c r="NWL8" s="241"/>
      <c r="NWM8" s="241"/>
      <c r="NWN8" s="241"/>
      <c r="NWO8" s="241"/>
      <c r="NWP8" s="241"/>
      <c r="NWQ8" s="241"/>
      <c r="NWR8" s="241"/>
      <c r="NWS8" s="241"/>
      <c r="NWT8" s="241"/>
      <c r="NWU8" s="241"/>
      <c r="NWV8" s="241"/>
      <c r="NWW8" s="241"/>
      <c r="NWX8" s="241"/>
      <c r="NWY8" s="241"/>
      <c r="NWZ8" s="241"/>
      <c r="NXA8" s="241"/>
      <c r="NXB8" s="241"/>
      <c r="NXC8" s="241"/>
      <c r="NXD8" s="241"/>
      <c r="NXE8" s="241"/>
      <c r="NXF8" s="241"/>
      <c r="NXG8" s="241"/>
      <c r="NXH8" s="241"/>
      <c r="NXI8" s="241"/>
      <c r="NXJ8" s="241"/>
      <c r="NXK8" s="241"/>
      <c r="NXL8" s="241"/>
      <c r="NXM8" s="241"/>
      <c r="NXN8" s="241"/>
      <c r="NXO8" s="241"/>
      <c r="NXP8" s="241"/>
      <c r="NXQ8" s="241"/>
      <c r="NXR8" s="241"/>
      <c r="NXS8" s="241"/>
      <c r="NXT8" s="241"/>
      <c r="NXU8" s="241"/>
      <c r="NXV8" s="241"/>
      <c r="NXW8" s="241"/>
      <c r="NXX8" s="241"/>
      <c r="NXY8" s="241"/>
      <c r="NXZ8" s="241"/>
      <c r="NYA8" s="241"/>
      <c r="NYB8" s="241"/>
      <c r="NYC8" s="241"/>
      <c r="NYD8" s="241"/>
      <c r="NYE8" s="241"/>
      <c r="NYF8" s="241"/>
      <c r="NYG8" s="241"/>
      <c r="NYH8" s="241"/>
      <c r="NYI8" s="241"/>
      <c r="NYJ8" s="241"/>
      <c r="NYK8" s="241"/>
      <c r="NYL8" s="241"/>
      <c r="NYM8" s="241"/>
      <c r="NYN8" s="241"/>
      <c r="NYO8" s="241"/>
      <c r="NYP8" s="241"/>
      <c r="NYQ8" s="241"/>
      <c r="NYR8" s="241"/>
      <c r="NYS8" s="241"/>
      <c r="NYT8" s="241"/>
      <c r="NYU8" s="241"/>
      <c r="NYV8" s="241"/>
      <c r="NYW8" s="241"/>
      <c r="NYX8" s="241"/>
      <c r="NYY8" s="241"/>
      <c r="NYZ8" s="241"/>
      <c r="NZA8" s="241"/>
      <c r="NZB8" s="241"/>
      <c r="NZC8" s="241"/>
      <c r="NZD8" s="241"/>
      <c r="NZE8" s="241"/>
      <c r="NZF8" s="241"/>
      <c r="NZG8" s="241"/>
      <c r="NZH8" s="241"/>
      <c r="NZI8" s="241"/>
      <c r="NZJ8" s="241"/>
      <c r="NZK8" s="241"/>
      <c r="NZL8" s="241"/>
      <c r="NZM8" s="241"/>
      <c r="NZN8" s="241"/>
      <c r="NZO8" s="241"/>
      <c r="NZP8" s="241"/>
      <c r="NZQ8" s="241"/>
      <c r="NZR8" s="241"/>
      <c r="NZS8" s="241"/>
      <c r="NZT8" s="241"/>
      <c r="NZU8" s="241"/>
      <c r="NZV8" s="241"/>
      <c r="NZW8" s="241"/>
      <c r="NZX8" s="241"/>
      <c r="NZY8" s="241"/>
      <c r="NZZ8" s="241"/>
      <c r="OAA8" s="241"/>
      <c r="OAB8" s="241"/>
      <c r="OAC8" s="241"/>
      <c r="OAD8" s="241"/>
      <c r="OAE8" s="241"/>
      <c r="OAF8" s="241"/>
      <c r="OAG8" s="241"/>
      <c r="OAH8" s="241"/>
      <c r="OAI8" s="241"/>
      <c r="OAJ8" s="241"/>
      <c r="OAK8" s="241"/>
      <c r="OAL8" s="241"/>
      <c r="OAM8" s="241"/>
      <c r="OAN8" s="241"/>
      <c r="OAO8" s="241"/>
      <c r="OAP8" s="241"/>
      <c r="OAQ8" s="241"/>
      <c r="OAR8" s="241"/>
      <c r="OAS8" s="241"/>
      <c r="OAT8" s="241"/>
      <c r="OAU8" s="241"/>
      <c r="OAV8" s="241"/>
      <c r="OAW8" s="241"/>
      <c r="OAX8" s="241"/>
      <c r="OAY8" s="241"/>
      <c r="OAZ8" s="241"/>
      <c r="OBA8" s="241"/>
      <c r="OBB8" s="241"/>
      <c r="OBC8" s="241"/>
      <c r="OBD8" s="241"/>
      <c r="OBE8" s="241"/>
      <c r="OBF8" s="241"/>
      <c r="OBG8" s="241"/>
      <c r="OBH8" s="241"/>
      <c r="OBI8" s="241"/>
      <c r="OBJ8" s="241"/>
      <c r="OBK8" s="241"/>
      <c r="OBL8" s="241"/>
      <c r="OBM8" s="241"/>
      <c r="OBN8" s="241"/>
      <c r="OBO8" s="241"/>
      <c r="OBP8" s="241"/>
      <c r="OBQ8" s="241"/>
      <c r="OBR8" s="241"/>
      <c r="OBS8" s="241"/>
      <c r="OBT8" s="241"/>
      <c r="OBU8" s="241"/>
      <c r="OBV8" s="241"/>
      <c r="OBW8" s="241"/>
      <c r="OBX8" s="241"/>
      <c r="OBY8" s="241"/>
      <c r="OBZ8" s="241"/>
      <c r="OCA8" s="241"/>
      <c r="OCB8" s="241"/>
      <c r="OCC8" s="241"/>
      <c r="OCD8" s="241"/>
      <c r="OCE8" s="241"/>
      <c r="OCF8" s="241"/>
      <c r="OCG8" s="241"/>
      <c r="OCH8" s="241"/>
      <c r="OCI8" s="241"/>
      <c r="OCJ8" s="241"/>
      <c r="OCK8" s="241"/>
      <c r="OCL8" s="241"/>
      <c r="OCM8" s="241"/>
      <c r="OCN8" s="241"/>
      <c r="OCO8" s="241"/>
      <c r="OCP8" s="241"/>
      <c r="OCQ8" s="241"/>
      <c r="OCR8" s="241"/>
      <c r="OCS8" s="241"/>
      <c r="OCT8" s="241"/>
      <c r="OCU8" s="241"/>
      <c r="OCV8" s="241"/>
      <c r="OCW8" s="241"/>
      <c r="OCX8" s="241"/>
      <c r="OCY8" s="241"/>
      <c r="OCZ8" s="241"/>
      <c r="ODA8" s="241"/>
      <c r="ODB8" s="241"/>
      <c r="ODC8" s="241"/>
      <c r="ODD8" s="241"/>
      <c r="ODE8" s="241"/>
      <c r="ODF8" s="241"/>
      <c r="ODG8" s="241"/>
      <c r="ODH8" s="241"/>
      <c r="ODI8" s="241"/>
      <c r="ODJ8" s="241"/>
      <c r="ODK8" s="241"/>
      <c r="ODL8" s="241"/>
      <c r="ODM8" s="241"/>
      <c r="ODN8" s="241"/>
      <c r="ODO8" s="241"/>
      <c r="ODP8" s="241"/>
      <c r="ODQ8" s="241"/>
      <c r="ODR8" s="241"/>
      <c r="ODS8" s="241"/>
      <c r="ODT8" s="241"/>
      <c r="ODU8" s="241"/>
      <c r="ODV8" s="241"/>
      <c r="ODW8" s="241"/>
      <c r="ODX8" s="241"/>
      <c r="ODY8" s="241"/>
      <c r="ODZ8" s="241"/>
      <c r="OEA8" s="241"/>
      <c r="OEB8" s="241"/>
      <c r="OEC8" s="241"/>
      <c r="OED8" s="241"/>
      <c r="OEE8" s="241"/>
      <c r="OEF8" s="241"/>
      <c r="OEG8" s="241"/>
      <c r="OEH8" s="241"/>
      <c r="OEI8" s="241"/>
      <c r="OEJ8" s="241"/>
      <c r="OEK8" s="241"/>
      <c r="OEL8" s="241"/>
      <c r="OEM8" s="241"/>
      <c r="OEN8" s="241"/>
      <c r="OEO8" s="241"/>
      <c r="OEP8" s="241"/>
      <c r="OEQ8" s="241"/>
      <c r="OER8" s="241"/>
      <c r="OES8" s="241"/>
      <c r="OET8" s="241"/>
      <c r="OEU8" s="241"/>
      <c r="OEV8" s="241"/>
      <c r="OEW8" s="241"/>
      <c r="OEX8" s="241"/>
      <c r="OEY8" s="241"/>
      <c r="OEZ8" s="241"/>
      <c r="OFA8" s="241"/>
      <c r="OFB8" s="241"/>
      <c r="OFC8" s="241"/>
      <c r="OFD8" s="241"/>
      <c r="OFE8" s="241"/>
      <c r="OFF8" s="241"/>
      <c r="OFG8" s="241"/>
      <c r="OFH8" s="241"/>
      <c r="OFI8" s="241"/>
      <c r="OFJ8" s="241"/>
      <c r="OFK8" s="241"/>
      <c r="OFL8" s="241"/>
      <c r="OFM8" s="241"/>
      <c r="OFN8" s="241"/>
      <c r="OFO8" s="241"/>
      <c r="OFP8" s="241"/>
      <c r="OFQ8" s="241"/>
      <c r="OFR8" s="241"/>
      <c r="OFS8" s="241"/>
      <c r="OFT8" s="241"/>
      <c r="OFU8" s="241"/>
      <c r="OFV8" s="241"/>
      <c r="OFW8" s="241"/>
      <c r="OFX8" s="241"/>
      <c r="OFY8" s="241"/>
      <c r="OFZ8" s="241"/>
      <c r="OGA8" s="241"/>
      <c r="OGB8" s="241"/>
      <c r="OGC8" s="241"/>
      <c r="OGD8" s="241"/>
      <c r="OGE8" s="241"/>
      <c r="OGF8" s="241"/>
      <c r="OGG8" s="241"/>
      <c r="OGH8" s="241"/>
      <c r="OGI8" s="241"/>
      <c r="OGJ8" s="241"/>
      <c r="OGK8" s="241"/>
      <c r="OGL8" s="241"/>
      <c r="OGM8" s="241"/>
      <c r="OGN8" s="241"/>
      <c r="OGO8" s="241"/>
      <c r="OGP8" s="241"/>
      <c r="OGQ8" s="241"/>
      <c r="OGR8" s="241"/>
      <c r="OGS8" s="241"/>
      <c r="OGT8" s="241"/>
      <c r="OGU8" s="241"/>
      <c r="OGV8" s="241"/>
      <c r="OGW8" s="241"/>
      <c r="OGX8" s="241"/>
      <c r="OGY8" s="241"/>
      <c r="OGZ8" s="241"/>
      <c r="OHA8" s="241"/>
      <c r="OHB8" s="241"/>
      <c r="OHC8" s="241"/>
      <c r="OHD8" s="241"/>
      <c r="OHE8" s="241"/>
      <c r="OHF8" s="241"/>
      <c r="OHG8" s="241"/>
      <c r="OHH8" s="241"/>
      <c r="OHI8" s="241"/>
      <c r="OHJ8" s="241"/>
      <c r="OHK8" s="241"/>
      <c r="OHL8" s="241"/>
      <c r="OHM8" s="241"/>
      <c r="OHN8" s="241"/>
      <c r="OHO8" s="241"/>
      <c r="OHP8" s="241"/>
      <c r="OHQ8" s="241"/>
      <c r="OHR8" s="241"/>
      <c r="OHS8" s="241"/>
      <c r="OHT8" s="241"/>
      <c r="OHU8" s="241"/>
      <c r="OHV8" s="241"/>
      <c r="OHW8" s="241"/>
      <c r="OHX8" s="241"/>
      <c r="OHY8" s="241"/>
      <c r="OHZ8" s="241"/>
      <c r="OIA8" s="241"/>
      <c r="OIB8" s="241"/>
      <c r="OIC8" s="241"/>
      <c r="OID8" s="241"/>
      <c r="OIE8" s="241"/>
      <c r="OIF8" s="241"/>
      <c r="OIG8" s="241"/>
      <c r="OIH8" s="241"/>
      <c r="OII8" s="241"/>
      <c r="OIJ8" s="241"/>
      <c r="OIK8" s="241"/>
      <c r="OIL8" s="241"/>
      <c r="OIM8" s="241"/>
      <c r="OIN8" s="241"/>
      <c r="OIO8" s="241"/>
      <c r="OIP8" s="241"/>
      <c r="OIQ8" s="241"/>
      <c r="OIR8" s="241"/>
      <c r="OIS8" s="241"/>
      <c r="OIT8" s="241"/>
      <c r="OIU8" s="241"/>
      <c r="OIV8" s="241"/>
      <c r="OIW8" s="241"/>
      <c r="OIX8" s="241"/>
      <c r="OIY8" s="241"/>
      <c r="OIZ8" s="241"/>
      <c r="OJA8" s="241"/>
      <c r="OJB8" s="241"/>
      <c r="OJC8" s="241"/>
      <c r="OJD8" s="241"/>
      <c r="OJE8" s="241"/>
      <c r="OJF8" s="241"/>
      <c r="OJG8" s="241"/>
      <c r="OJH8" s="241"/>
      <c r="OJI8" s="241"/>
      <c r="OJJ8" s="241"/>
      <c r="OJK8" s="241"/>
      <c r="OJL8" s="241"/>
      <c r="OJM8" s="241"/>
      <c r="OJN8" s="241"/>
      <c r="OJO8" s="241"/>
      <c r="OJP8" s="241"/>
      <c r="OJQ8" s="241"/>
      <c r="OJR8" s="241"/>
      <c r="OJS8" s="241"/>
      <c r="OJT8" s="241"/>
      <c r="OJU8" s="241"/>
      <c r="OJV8" s="241"/>
      <c r="OJW8" s="241"/>
      <c r="OJX8" s="241"/>
      <c r="OJY8" s="241"/>
      <c r="OJZ8" s="241"/>
      <c r="OKA8" s="241"/>
      <c r="OKB8" s="241"/>
      <c r="OKC8" s="241"/>
      <c r="OKD8" s="241"/>
      <c r="OKE8" s="241"/>
      <c r="OKF8" s="241"/>
      <c r="OKG8" s="241"/>
      <c r="OKH8" s="241"/>
      <c r="OKI8" s="241"/>
      <c r="OKJ8" s="241"/>
      <c r="OKK8" s="241"/>
      <c r="OKL8" s="241"/>
      <c r="OKM8" s="241"/>
      <c r="OKN8" s="241"/>
      <c r="OKO8" s="241"/>
      <c r="OKP8" s="241"/>
      <c r="OKQ8" s="241"/>
      <c r="OKR8" s="241"/>
      <c r="OKS8" s="241"/>
      <c r="OKT8" s="241"/>
      <c r="OKU8" s="241"/>
      <c r="OKV8" s="241"/>
      <c r="OKW8" s="241"/>
      <c r="OKX8" s="241"/>
      <c r="OKY8" s="241"/>
      <c r="OKZ8" s="241"/>
      <c r="OLA8" s="241"/>
      <c r="OLB8" s="241"/>
      <c r="OLC8" s="241"/>
      <c r="OLD8" s="241"/>
      <c r="OLE8" s="241"/>
      <c r="OLF8" s="241"/>
      <c r="OLG8" s="241"/>
      <c r="OLH8" s="241"/>
      <c r="OLI8" s="241"/>
      <c r="OLJ8" s="241"/>
      <c r="OLK8" s="241"/>
      <c r="OLL8" s="241"/>
      <c r="OLM8" s="241"/>
      <c r="OLN8" s="241"/>
      <c r="OLO8" s="241"/>
      <c r="OLP8" s="241"/>
      <c r="OLQ8" s="241"/>
      <c r="OLR8" s="241"/>
      <c r="OLS8" s="241"/>
      <c r="OLT8" s="241"/>
      <c r="OLU8" s="241"/>
      <c r="OLV8" s="241"/>
      <c r="OLW8" s="241"/>
      <c r="OLX8" s="241"/>
      <c r="OLY8" s="241"/>
      <c r="OLZ8" s="241"/>
      <c r="OMA8" s="241"/>
      <c r="OMB8" s="241"/>
      <c r="OMC8" s="241"/>
      <c r="OMD8" s="241"/>
      <c r="OME8" s="241"/>
      <c r="OMF8" s="241"/>
      <c r="OMG8" s="241"/>
      <c r="OMH8" s="241"/>
      <c r="OMI8" s="241"/>
      <c r="OMJ8" s="241"/>
      <c r="OMK8" s="241"/>
      <c r="OML8" s="241"/>
      <c r="OMM8" s="241"/>
      <c r="OMN8" s="241"/>
      <c r="OMO8" s="241"/>
      <c r="OMP8" s="241"/>
      <c r="OMQ8" s="241"/>
      <c r="OMR8" s="241"/>
      <c r="OMS8" s="241"/>
      <c r="OMT8" s="241"/>
      <c r="OMU8" s="241"/>
      <c r="OMV8" s="241"/>
      <c r="OMW8" s="241"/>
      <c r="OMX8" s="241"/>
      <c r="OMY8" s="241"/>
      <c r="OMZ8" s="241"/>
      <c r="ONA8" s="241"/>
      <c r="ONB8" s="241"/>
      <c r="ONC8" s="241"/>
      <c r="OND8" s="241"/>
      <c r="ONE8" s="241"/>
      <c r="ONF8" s="241"/>
      <c r="ONG8" s="241"/>
      <c r="ONH8" s="241"/>
      <c r="ONI8" s="241"/>
      <c r="ONJ8" s="241"/>
      <c r="ONK8" s="241"/>
      <c r="ONL8" s="241"/>
      <c r="ONM8" s="241"/>
      <c r="ONN8" s="241"/>
      <c r="ONO8" s="241"/>
      <c r="ONP8" s="241"/>
      <c r="ONQ8" s="241"/>
      <c r="ONR8" s="241"/>
      <c r="ONS8" s="241"/>
      <c r="ONT8" s="241"/>
      <c r="ONU8" s="241"/>
      <c r="ONV8" s="241"/>
      <c r="ONW8" s="241"/>
      <c r="ONX8" s="241"/>
      <c r="ONY8" s="241"/>
      <c r="ONZ8" s="241"/>
      <c r="OOA8" s="241"/>
      <c r="OOB8" s="241"/>
      <c r="OOC8" s="241"/>
      <c r="OOD8" s="241"/>
      <c r="OOE8" s="241"/>
      <c r="OOF8" s="241"/>
      <c r="OOG8" s="241"/>
      <c r="OOH8" s="241"/>
      <c r="OOI8" s="241"/>
      <c r="OOJ8" s="241"/>
      <c r="OOK8" s="241"/>
      <c r="OOL8" s="241"/>
      <c r="OOM8" s="241"/>
      <c r="OON8" s="241"/>
      <c r="OOO8" s="241"/>
      <c r="OOP8" s="241"/>
      <c r="OOQ8" s="241"/>
      <c r="OOR8" s="241"/>
      <c r="OOS8" s="241"/>
      <c r="OOT8" s="241"/>
      <c r="OOU8" s="241"/>
      <c r="OOV8" s="241"/>
      <c r="OOW8" s="241"/>
      <c r="OOX8" s="241"/>
      <c r="OOY8" s="241"/>
      <c r="OOZ8" s="241"/>
      <c r="OPA8" s="241"/>
      <c r="OPB8" s="241"/>
      <c r="OPC8" s="241"/>
      <c r="OPD8" s="241"/>
      <c r="OPE8" s="241"/>
      <c r="OPF8" s="241"/>
      <c r="OPG8" s="241"/>
      <c r="OPH8" s="241"/>
      <c r="OPI8" s="241"/>
      <c r="OPJ8" s="241"/>
      <c r="OPK8" s="241"/>
      <c r="OPL8" s="241"/>
      <c r="OPM8" s="241"/>
      <c r="OPN8" s="241"/>
      <c r="OPO8" s="241"/>
      <c r="OPP8" s="241"/>
      <c r="OPQ8" s="241"/>
      <c r="OPR8" s="241"/>
      <c r="OPS8" s="241"/>
      <c r="OPT8" s="241"/>
      <c r="OPU8" s="241"/>
      <c r="OPV8" s="241"/>
      <c r="OPW8" s="241"/>
      <c r="OPX8" s="241"/>
      <c r="OPY8" s="241"/>
      <c r="OPZ8" s="241"/>
      <c r="OQA8" s="241"/>
      <c r="OQB8" s="241"/>
      <c r="OQC8" s="241"/>
      <c r="OQD8" s="241"/>
      <c r="OQE8" s="241"/>
      <c r="OQF8" s="241"/>
      <c r="OQG8" s="241"/>
      <c r="OQH8" s="241"/>
      <c r="OQI8" s="241"/>
      <c r="OQJ8" s="241"/>
      <c r="OQK8" s="241"/>
      <c r="OQL8" s="241"/>
      <c r="OQM8" s="241"/>
      <c r="OQN8" s="241"/>
      <c r="OQO8" s="241"/>
      <c r="OQP8" s="241"/>
      <c r="OQQ8" s="241"/>
      <c r="OQR8" s="241"/>
      <c r="OQS8" s="241"/>
      <c r="OQT8" s="241"/>
      <c r="OQU8" s="241"/>
      <c r="OQV8" s="241"/>
      <c r="OQW8" s="241"/>
      <c r="OQX8" s="241"/>
      <c r="OQY8" s="241"/>
      <c r="OQZ8" s="241"/>
      <c r="ORA8" s="241"/>
      <c r="ORB8" s="241"/>
      <c r="ORC8" s="241"/>
      <c r="ORD8" s="241"/>
      <c r="ORE8" s="241"/>
      <c r="ORF8" s="241"/>
      <c r="ORG8" s="241"/>
      <c r="ORH8" s="241"/>
      <c r="ORI8" s="241"/>
      <c r="ORJ8" s="241"/>
      <c r="ORK8" s="241"/>
      <c r="ORL8" s="241"/>
      <c r="ORM8" s="241"/>
      <c r="ORN8" s="241"/>
      <c r="ORO8" s="241"/>
      <c r="ORP8" s="241"/>
      <c r="ORQ8" s="241"/>
      <c r="ORR8" s="241"/>
      <c r="ORS8" s="241"/>
      <c r="ORT8" s="241"/>
      <c r="ORU8" s="241"/>
      <c r="ORV8" s="241"/>
      <c r="ORW8" s="241"/>
      <c r="ORX8" s="241"/>
      <c r="ORY8" s="241"/>
      <c r="ORZ8" s="241"/>
      <c r="OSA8" s="241"/>
      <c r="OSB8" s="241"/>
      <c r="OSC8" s="241"/>
      <c r="OSD8" s="241"/>
      <c r="OSE8" s="241"/>
      <c r="OSF8" s="241"/>
      <c r="OSG8" s="241"/>
      <c r="OSH8" s="241"/>
      <c r="OSI8" s="241"/>
      <c r="OSJ8" s="241"/>
      <c r="OSK8" s="241"/>
      <c r="OSL8" s="241"/>
      <c r="OSM8" s="241"/>
      <c r="OSN8" s="241"/>
      <c r="OSO8" s="241"/>
      <c r="OSP8" s="241"/>
      <c r="OSQ8" s="241"/>
      <c r="OSR8" s="241"/>
      <c r="OSS8" s="241"/>
      <c r="OST8" s="241"/>
      <c r="OSU8" s="241"/>
      <c r="OSV8" s="241"/>
      <c r="OSW8" s="241"/>
      <c r="OSX8" s="241"/>
      <c r="OSY8" s="241"/>
      <c r="OSZ8" s="241"/>
      <c r="OTA8" s="241"/>
      <c r="OTB8" s="241"/>
      <c r="OTC8" s="241"/>
      <c r="OTD8" s="241"/>
      <c r="OTE8" s="241"/>
      <c r="OTF8" s="241"/>
      <c r="OTG8" s="241"/>
      <c r="OTH8" s="241"/>
      <c r="OTI8" s="241"/>
      <c r="OTJ8" s="241"/>
      <c r="OTK8" s="241"/>
      <c r="OTL8" s="241"/>
      <c r="OTM8" s="241"/>
      <c r="OTN8" s="241"/>
      <c r="OTO8" s="241"/>
      <c r="OTP8" s="241"/>
      <c r="OTQ8" s="241"/>
      <c r="OTR8" s="241"/>
      <c r="OTS8" s="241"/>
      <c r="OTT8" s="241"/>
      <c r="OTU8" s="241"/>
      <c r="OTV8" s="241"/>
      <c r="OTW8" s="241"/>
      <c r="OTX8" s="241"/>
      <c r="OTY8" s="241"/>
      <c r="OTZ8" s="241"/>
      <c r="OUA8" s="241"/>
      <c r="OUB8" s="241"/>
      <c r="OUC8" s="241"/>
      <c r="OUD8" s="241"/>
      <c r="OUE8" s="241"/>
      <c r="OUF8" s="241"/>
      <c r="OUG8" s="241"/>
      <c r="OUH8" s="241"/>
      <c r="OUI8" s="241"/>
      <c r="OUJ8" s="241"/>
      <c r="OUK8" s="241"/>
      <c r="OUL8" s="241"/>
      <c r="OUM8" s="241"/>
      <c r="OUN8" s="241"/>
      <c r="OUO8" s="241"/>
      <c r="OUP8" s="241"/>
      <c r="OUQ8" s="241"/>
      <c r="OUR8" s="241"/>
      <c r="OUS8" s="241"/>
      <c r="OUT8" s="241"/>
      <c r="OUU8" s="241"/>
      <c r="OUV8" s="241"/>
      <c r="OUW8" s="241"/>
      <c r="OUX8" s="241"/>
      <c r="OUY8" s="241"/>
      <c r="OUZ8" s="241"/>
      <c r="OVA8" s="241"/>
      <c r="OVB8" s="241"/>
      <c r="OVC8" s="241"/>
      <c r="OVD8" s="241"/>
      <c r="OVE8" s="241"/>
      <c r="OVF8" s="241"/>
      <c r="OVG8" s="241"/>
      <c r="OVH8" s="241"/>
      <c r="OVI8" s="241"/>
      <c r="OVJ8" s="241"/>
      <c r="OVK8" s="241"/>
      <c r="OVL8" s="241"/>
      <c r="OVM8" s="241"/>
      <c r="OVN8" s="241"/>
      <c r="OVO8" s="241"/>
      <c r="OVP8" s="241"/>
      <c r="OVQ8" s="241"/>
      <c r="OVR8" s="241"/>
      <c r="OVS8" s="241"/>
      <c r="OVT8" s="241"/>
      <c r="OVU8" s="241"/>
      <c r="OVV8" s="241"/>
      <c r="OVW8" s="241"/>
      <c r="OVX8" s="241"/>
      <c r="OVY8" s="241"/>
      <c r="OVZ8" s="241"/>
      <c r="OWA8" s="241"/>
      <c r="OWB8" s="241"/>
      <c r="OWC8" s="241"/>
      <c r="OWD8" s="241"/>
      <c r="OWE8" s="241"/>
      <c r="OWF8" s="241"/>
      <c r="OWG8" s="241"/>
      <c r="OWH8" s="241"/>
      <c r="OWI8" s="241"/>
      <c r="OWJ8" s="241"/>
      <c r="OWK8" s="241"/>
      <c r="OWL8" s="241"/>
      <c r="OWM8" s="241"/>
      <c r="OWN8" s="241"/>
      <c r="OWO8" s="241"/>
      <c r="OWP8" s="241"/>
      <c r="OWQ8" s="241"/>
      <c r="OWR8" s="241"/>
      <c r="OWS8" s="241"/>
      <c r="OWT8" s="241"/>
      <c r="OWU8" s="241"/>
      <c r="OWV8" s="241"/>
      <c r="OWW8" s="241"/>
      <c r="OWX8" s="241"/>
      <c r="OWY8" s="241"/>
      <c r="OWZ8" s="241"/>
      <c r="OXA8" s="241"/>
      <c r="OXB8" s="241"/>
      <c r="OXC8" s="241"/>
      <c r="OXD8" s="241"/>
      <c r="OXE8" s="241"/>
      <c r="OXF8" s="241"/>
      <c r="OXG8" s="241"/>
      <c r="OXH8" s="241"/>
      <c r="OXI8" s="241"/>
      <c r="OXJ8" s="241"/>
      <c r="OXK8" s="241"/>
      <c r="OXL8" s="241"/>
      <c r="OXM8" s="241"/>
      <c r="OXN8" s="241"/>
      <c r="OXO8" s="241"/>
      <c r="OXP8" s="241"/>
      <c r="OXQ8" s="241"/>
      <c r="OXR8" s="241"/>
      <c r="OXS8" s="241"/>
      <c r="OXT8" s="241"/>
      <c r="OXU8" s="241"/>
      <c r="OXV8" s="241"/>
      <c r="OXW8" s="241"/>
      <c r="OXX8" s="241"/>
      <c r="OXY8" s="241"/>
      <c r="OXZ8" s="241"/>
      <c r="OYA8" s="241"/>
      <c r="OYB8" s="241"/>
      <c r="OYC8" s="241"/>
      <c r="OYD8" s="241"/>
      <c r="OYE8" s="241"/>
      <c r="OYF8" s="241"/>
      <c r="OYG8" s="241"/>
      <c r="OYH8" s="241"/>
      <c r="OYI8" s="241"/>
      <c r="OYJ8" s="241"/>
      <c r="OYK8" s="241"/>
      <c r="OYL8" s="241"/>
      <c r="OYM8" s="241"/>
      <c r="OYN8" s="241"/>
      <c r="OYO8" s="241"/>
      <c r="OYP8" s="241"/>
      <c r="OYQ8" s="241"/>
      <c r="OYR8" s="241"/>
      <c r="OYS8" s="241"/>
      <c r="OYT8" s="241"/>
      <c r="OYU8" s="241"/>
      <c r="OYV8" s="241"/>
      <c r="OYW8" s="241"/>
      <c r="OYX8" s="241"/>
      <c r="OYY8" s="241"/>
      <c r="OYZ8" s="241"/>
      <c r="OZA8" s="241"/>
      <c r="OZB8" s="241"/>
      <c r="OZC8" s="241"/>
      <c r="OZD8" s="241"/>
      <c r="OZE8" s="241"/>
      <c r="OZF8" s="241"/>
      <c r="OZG8" s="241"/>
      <c r="OZH8" s="241"/>
      <c r="OZI8" s="241"/>
      <c r="OZJ8" s="241"/>
      <c r="OZK8" s="241"/>
      <c r="OZL8" s="241"/>
      <c r="OZM8" s="241"/>
      <c r="OZN8" s="241"/>
      <c r="OZO8" s="241"/>
      <c r="OZP8" s="241"/>
      <c r="OZQ8" s="241"/>
      <c r="OZR8" s="241"/>
      <c r="OZS8" s="241"/>
      <c r="OZT8" s="241"/>
      <c r="OZU8" s="241"/>
      <c r="OZV8" s="241"/>
      <c r="OZW8" s="241"/>
      <c r="OZX8" s="241"/>
      <c r="OZY8" s="241"/>
      <c r="OZZ8" s="241"/>
      <c r="PAA8" s="241"/>
      <c r="PAB8" s="241"/>
      <c r="PAC8" s="241"/>
      <c r="PAD8" s="241"/>
      <c r="PAE8" s="241"/>
      <c r="PAF8" s="241"/>
      <c r="PAG8" s="241"/>
      <c r="PAH8" s="241"/>
      <c r="PAI8" s="241"/>
      <c r="PAJ8" s="241"/>
      <c r="PAK8" s="241"/>
      <c r="PAL8" s="241"/>
      <c r="PAM8" s="241"/>
      <c r="PAN8" s="241"/>
      <c r="PAO8" s="241"/>
      <c r="PAP8" s="241"/>
      <c r="PAQ8" s="241"/>
      <c r="PAR8" s="241"/>
      <c r="PAS8" s="241"/>
      <c r="PAT8" s="241"/>
      <c r="PAU8" s="241"/>
      <c r="PAV8" s="241"/>
      <c r="PAW8" s="241"/>
      <c r="PAX8" s="241"/>
      <c r="PAY8" s="241"/>
      <c r="PAZ8" s="241"/>
      <c r="PBA8" s="241"/>
      <c r="PBB8" s="241"/>
      <c r="PBC8" s="241"/>
      <c r="PBD8" s="241"/>
      <c r="PBE8" s="241"/>
      <c r="PBF8" s="241"/>
      <c r="PBG8" s="241"/>
      <c r="PBH8" s="241"/>
      <c r="PBI8" s="241"/>
      <c r="PBJ8" s="241"/>
      <c r="PBK8" s="241"/>
      <c r="PBL8" s="241"/>
      <c r="PBM8" s="241"/>
      <c r="PBN8" s="241"/>
      <c r="PBO8" s="241"/>
      <c r="PBP8" s="241"/>
      <c r="PBQ8" s="241"/>
      <c r="PBR8" s="241"/>
      <c r="PBS8" s="241"/>
      <c r="PBT8" s="241"/>
      <c r="PBU8" s="241"/>
      <c r="PBV8" s="241"/>
      <c r="PBW8" s="241"/>
      <c r="PBX8" s="241"/>
      <c r="PBY8" s="241"/>
      <c r="PBZ8" s="241"/>
      <c r="PCA8" s="241"/>
      <c r="PCB8" s="241"/>
      <c r="PCC8" s="241"/>
      <c r="PCD8" s="241"/>
      <c r="PCE8" s="241"/>
      <c r="PCF8" s="241"/>
      <c r="PCG8" s="241"/>
      <c r="PCH8" s="241"/>
      <c r="PCI8" s="241"/>
      <c r="PCJ8" s="241"/>
      <c r="PCK8" s="241"/>
      <c r="PCL8" s="241"/>
      <c r="PCM8" s="241"/>
      <c r="PCN8" s="241"/>
      <c r="PCO8" s="241"/>
      <c r="PCP8" s="241"/>
      <c r="PCQ8" s="241"/>
      <c r="PCR8" s="241"/>
      <c r="PCS8" s="241"/>
      <c r="PCT8" s="241"/>
      <c r="PCU8" s="241"/>
      <c r="PCV8" s="241"/>
      <c r="PCW8" s="241"/>
      <c r="PCX8" s="241"/>
      <c r="PCY8" s="241"/>
      <c r="PCZ8" s="241"/>
      <c r="PDA8" s="241"/>
      <c r="PDB8" s="241"/>
      <c r="PDC8" s="241"/>
      <c r="PDD8" s="241"/>
      <c r="PDE8" s="241"/>
      <c r="PDF8" s="241"/>
      <c r="PDG8" s="241"/>
      <c r="PDH8" s="241"/>
      <c r="PDI8" s="241"/>
      <c r="PDJ8" s="241"/>
      <c r="PDK8" s="241"/>
      <c r="PDL8" s="241"/>
      <c r="PDM8" s="241"/>
      <c r="PDN8" s="241"/>
      <c r="PDO8" s="241"/>
      <c r="PDP8" s="241"/>
      <c r="PDQ8" s="241"/>
      <c r="PDR8" s="241"/>
      <c r="PDS8" s="241"/>
      <c r="PDT8" s="241"/>
      <c r="PDU8" s="241"/>
      <c r="PDV8" s="241"/>
      <c r="PDW8" s="241"/>
      <c r="PDX8" s="241"/>
      <c r="PDY8" s="241"/>
      <c r="PDZ8" s="241"/>
      <c r="PEA8" s="241"/>
      <c r="PEB8" s="241"/>
      <c r="PEC8" s="241"/>
      <c r="PED8" s="241"/>
      <c r="PEE8" s="241"/>
      <c r="PEF8" s="241"/>
      <c r="PEG8" s="241"/>
      <c r="PEH8" s="241"/>
      <c r="PEI8" s="241"/>
      <c r="PEJ8" s="241"/>
      <c r="PEK8" s="241"/>
      <c r="PEL8" s="241"/>
      <c r="PEM8" s="241"/>
      <c r="PEN8" s="241"/>
      <c r="PEO8" s="241"/>
      <c r="PEP8" s="241"/>
      <c r="PEQ8" s="241"/>
      <c r="PER8" s="241"/>
      <c r="PES8" s="241"/>
      <c r="PET8" s="241"/>
      <c r="PEU8" s="241"/>
      <c r="PEV8" s="241"/>
      <c r="PEW8" s="241"/>
      <c r="PEX8" s="241"/>
      <c r="PEY8" s="241"/>
      <c r="PEZ8" s="241"/>
      <c r="PFA8" s="241"/>
      <c r="PFB8" s="241"/>
      <c r="PFC8" s="241"/>
      <c r="PFD8" s="241"/>
      <c r="PFE8" s="241"/>
      <c r="PFF8" s="241"/>
      <c r="PFG8" s="241"/>
      <c r="PFH8" s="241"/>
      <c r="PFI8" s="241"/>
      <c r="PFJ8" s="241"/>
      <c r="PFK8" s="241"/>
      <c r="PFL8" s="241"/>
      <c r="PFM8" s="241"/>
      <c r="PFN8" s="241"/>
      <c r="PFO8" s="241"/>
      <c r="PFP8" s="241"/>
      <c r="PFQ8" s="241"/>
      <c r="PFR8" s="241"/>
      <c r="PFS8" s="241"/>
      <c r="PFT8" s="241"/>
      <c r="PFU8" s="241"/>
      <c r="PFV8" s="241"/>
      <c r="PFW8" s="241"/>
      <c r="PFX8" s="241"/>
      <c r="PFY8" s="241"/>
      <c r="PFZ8" s="241"/>
      <c r="PGA8" s="241"/>
      <c r="PGB8" s="241"/>
      <c r="PGC8" s="241"/>
      <c r="PGD8" s="241"/>
      <c r="PGE8" s="241"/>
      <c r="PGF8" s="241"/>
      <c r="PGG8" s="241"/>
      <c r="PGH8" s="241"/>
      <c r="PGI8" s="241"/>
      <c r="PGJ8" s="241"/>
      <c r="PGK8" s="241"/>
      <c r="PGL8" s="241"/>
      <c r="PGM8" s="241"/>
      <c r="PGN8" s="241"/>
      <c r="PGO8" s="241"/>
      <c r="PGP8" s="241"/>
      <c r="PGQ8" s="241"/>
      <c r="PGR8" s="241"/>
      <c r="PGS8" s="241"/>
      <c r="PGT8" s="241"/>
      <c r="PGU8" s="241"/>
      <c r="PGV8" s="241"/>
      <c r="PGW8" s="241"/>
      <c r="PGX8" s="241"/>
      <c r="PGY8" s="241"/>
      <c r="PGZ8" s="241"/>
      <c r="PHA8" s="241"/>
      <c r="PHB8" s="241"/>
      <c r="PHC8" s="241"/>
      <c r="PHD8" s="241"/>
      <c r="PHE8" s="241"/>
      <c r="PHF8" s="241"/>
      <c r="PHG8" s="241"/>
      <c r="PHH8" s="241"/>
      <c r="PHI8" s="241"/>
      <c r="PHJ8" s="241"/>
      <c r="PHK8" s="241"/>
      <c r="PHL8" s="241"/>
      <c r="PHM8" s="241"/>
      <c r="PHN8" s="241"/>
      <c r="PHO8" s="241"/>
      <c r="PHP8" s="241"/>
      <c r="PHQ8" s="241"/>
      <c r="PHR8" s="241"/>
      <c r="PHS8" s="241"/>
      <c r="PHT8" s="241"/>
      <c r="PHU8" s="241"/>
      <c r="PHV8" s="241"/>
      <c r="PHW8" s="241"/>
      <c r="PHX8" s="241"/>
      <c r="PHY8" s="241"/>
      <c r="PHZ8" s="241"/>
      <c r="PIA8" s="241"/>
      <c r="PIB8" s="241"/>
      <c r="PIC8" s="241"/>
      <c r="PID8" s="241"/>
      <c r="PIE8" s="241"/>
      <c r="PIF8" s="241"/>
      <c r="PIG8" s="241"/>
      <c r="PIH8" s="241"/>
      <c r="PII8" s="241"/>
      <c r="PIJ8" s="241"/>
      <c r="PIK8" s="241"/>
      <c r="PIL8" s="241"/>
      <c r="PIM8" s="241"/>
      <c r="PIN8" s="241"/>
      <c r="PIO8" s="241"/>
      <c r="PIP8" s="241"/>
      <c r="PIQ8" s="241"/>
      <c r="PIR8" s="241"/>
      <c r="PIS8" s="241"/>
      <c r="PIT8" s="241"/>
      <c r="PIU8" s="241"/>
      <c r="PIV8" s="241"/>
      <c r="PIW8" s="241"/>
      <c r="PIX8" s="241"/>
      <c r="PIY8" s="241"/>
      <c r="PIZ8" s="241"/>
      <c r="PJA8" s="241"/>
      <c r="PJB8" s="241"/>
      <c r="PJC8" s="241"/>
      <c r="PJD8" s="241"/>
      <c r="PJE8" s="241"/>
      <c r="PJF8" s="241"/>
      <c r="PJG8" s="241"/>
      <c r="PJH8" s="241"/>
      <c r="PJI8" s="241"/>
      <c r="PJJ8" s="241"/>
      <c r="PJK8" s="241"/>
      <c r="PJL8" s="241"/>
      <c r="PJM8" s="241"/>
      <c r="PJN8" s="241"/>
      <c r="PJO8" s="241"/>
      <c r="PJP8" s="241"/>
      <c r="PJQ8" s="241"/>
      <c r="PJR8" s="241"/>
      <c r="PJS8" s="241"/>
      <c r="PJT8" s="241"/>
      <c r="PJU8" s="241"/>
      <c r="PJV8" s="241"/>
      <c r="PJW8" s="241"/>
      <c r="PJX8" s="241"/>
      <c r="PJY8" s="241"/>
      <c r="PJZ8" s="241"/>
      <c r="PKA8" s="241"/>
      <c r="PKB8" s="241"/>
      <c r="PKC8" s="241"/>
      <c r="PKD8" s="241"/>
      <c r="PKE8" s="241"/>
      <c r="PKF8" s="241"/>
      <c r="PKG8" s="241"/>
      <c r="PKH8" s="241"/>
      <c r="PKI8" s="241"/>
      <c r="PKJ8" s="241"/>
      <c r="PKK8" s="241"/>
      <c r="PKL8" s="241"/>
      <c r="PKM8" s="241"/>
      <c r="PKN8" s="241"/>
      <c r="PKO8" s="241"/>
      <c r="PKP8" s="241"/>
      <c r="PKQ8" s="241"/>
      <c r="PKR8" s="241"/>
      <c r="PKS8" s="241"/>
      <c r="PKT8" s="241"/>
      <c r="PKU8" s="241"/>
      <c r="PKV8" s="241"/>
      <c r="PKW8" s="241"/>
      <c r="PKX8" s="241"/>
      <c r="PKY8" s="241"/>
      <c r="PKZ8" s="241"/>
      <c r="PLA8" s="241"/>
      <c r="PLB8" s="241"/>
      <c r="PLC8" s="241"/>
      <c r="PLD8" s="241"/>
      <c r="PLE8" s="241"/>
      <c r="PLF8" s="241"/>
      <c r="PLG8" s="241"/>
      <c r="PLH8" s="241"/>
      <c r="PLI8" s="241"/>
      <c r="PLJ8" s="241"/>
      <c r="PLK8" s="241"/>
      <c r="PLL8" s="241"/>
      <c r="PLM8" s="241"/>
      <c r="PLN8" s="241"/>
      <c r="PLO8" s="241"/>
      <c r="PLP8" s="241"/>
      <c r="PLQ8" s="241"/>
      <c r="PLR8" s="241"/>
      <c r="PLS8" s="241"/>
      <c r="PLT8" s="241"/>
      <c r="PLU8" s="241"/>
      <c r="PLV8" s="241"/>
      <c r="PLW8" s="241"/>
      <c r="PLX8" s="241"/>
      <c r="PLY8" s="241"/>
      <c r="PLZ8" s="241"/>
      <c r="PMA8" s="241"/>
      <c r="PMB8" s="241"/>
      <c r="PMC8" s="241"/>
      <c r="PMD8" s="241"/>
      <c r="PME8" s="241"/>
      <c r="PMF8" s="241"/>
      <c r="PMG8" s="241"/>
      <c r="PMH8" s="241"/>
      <c r="PMI8" s="241"/>
      <c r="PMJ8" s="241"/>
      <c r="PMK8" s="241"/>
      <c r="PML8" s="241"/>
      <c r="PMM8" s="241"/>
      <c r="PMN8" s="241"/>
      <c r="PMO8" s="241"/>
      <c r="PMP8" s="241"/>
      <c r="PMQ8" s="241"/>
      <c r="PMR8" s="241"/>
      <c r="PMS8" s="241"/>
      <c r="PMT8" s="241"/>
      <c r="PMU8" s="241"/>
      <c r="PMV8" s="241"/>
      <c r="PMW8" s="241"/>
      <c r="PMX8" s="241"/>
      <c r="PMY8" s="241"/>
      <c r="PMZ8" s="241"/>
      <c r="PNA8" s="241"/>
      <c r="PNB8" s="241"/>
      <c r="PNC8" s="241"/>
      <c r="PND8" s="241"/>
      <c r="PNE8" s="241"/>
      <c r="PNF8" s="241"/>
      <c r="PNG8" s="241"/>
      <c r="PNH8" s="241"/>
      <c r="PNI8" s="241"/>
      <c r="PNJ8" s="241"/>
      <c r="PNK8" s="241"/>
      <c r="PNL8" s="241"/>
      <c r="PNM8" s="241"/>
      <c r="PNN8" s="241"/>
      <c r="PNO8" s="241"/>
      <c r="PNP8" s="241"/>
      <c r="PNQ8" s="241"/>
      <c r="PNR8" s="241"/>
      <c r="PNS8" s="241"/>
      <c r="PNT8" s="241"/>
      <c r="PNU8" s="241"/>
      <c r="PNV8" s="241"/>
      <c r="PNW8" s="241"/>
      <c r="PNX8" s="241"/>
      <c r="PNY8" s="241"/>
      <c r="PNZ8" s="241"/>
      <c r="POA8" s="241"/>
      <c r="POB8" s="241"/>
      <c r="POC8" s="241"/>
      <c r="POD8" s="241"/>
      <c r="POE8" s="241"/>
      <c r="POF8" s="241"/>
      <c r="POG8" s="241"/>
      <c r="POH8" s="241"/>
      <c r="POI8" s="241"/>
      <c r="POJ8" s="241"/>
      <c r="POK8" s="241"/>
      <c r="POL8" s="241"/>
      <c r="POM8" s="241"/>
      <c r="PON8" s="241"/>
      <c r="POO8" s="241"/>
      <c r="POP8" s="241"/>
      <c r="POQ8" s="241"/>
      <c r="POR8" s="241"/>
      <c r="POS8" s="241"/>
      <c r="POT8" s="241"/>
      <c r="POU8" s="241"/>
      <c r="POV8" s="241"/>
      <c r="POW8" s="241"/>
      <c r="POX8" s="241"/>
      <c r="POY8" s="241"/>
      <c r="POZ8" s="241"/>
      <c r="PPA8" s="241"/>
      <c r="PPB8" s="241"/>
      <c r="PPC8" s="241"/>
      <c r="PPD8" s="241"/>
      <c r="PPE8" s="241"/>
      <c r="PPF8" s="241"/>
      <c r="PPG8" s="241"/>
      <c r="PPH8" s="241"/>
      <c r="PPI8" s="241"/>
      <c r="PPJ8" s="241"/>
      <c r="PPK8" s="241"/>
      <c r="PPL8" s="241"/>
      <c r="PPM8" s="241"/>
      <c r="PPN8" s="241"/>
      <c r="PPO8" s="241"/>
      <c r="PPP8" s="241"/>
      <c r="PPQ8" s="241"/>
      <c r="PPR8" s="241"/>
      <c r="PPS8" s="241"/>
      <c r="PPT8" s="241"/>
      <c r="PPU8" s="241"/>
      <c r="PPV8" s="241"/>
      <c r="PPW8" s="241"/>
      <c r="PPX8" s="241"/>
      <c r="PPY8" s="241"/>
      <c r="PPZ8" s="241"/>
      <c r="PQA8" s="241"/>
      <c r="PQB8" s="241"/>
      <c r="PQC8" s="241"/>
      <c r="PQD8" s="241"/>
      <c r="PQE8" s="241"/>
      <c r="PQF8" s="241"/>
      <c r="PQG8" s="241"/>
      <c r="PQH8" s="241"/>
      <c r="PQI8" s="241"/>
      <c r="PQJ8" s="241"/>
      <c r="PQK8" s="241"/>
      <c r="PQL8" s="241"/>
      <c r="PQM8" s="241"/>
      <c r="PQN8" s="241"/>
      <c r="PQO8" s="241"/>
      <c r="PQP8" s="241"/>
      <c r="PQQ8" s="241"/>
      <c r="PQR8" s="241"/>
      <c r="PQS8" s="241"/>
      <c r="PQT8" s="241"/>
      <c r="PQU8" s="241"/>
      <c r="PQV8" s="241"/>
      <c r="PQW8" s="241"/>
      <c r="PQX8" s="241"/>
      <c r="PQY8" s="241"/>
      <c r="PQZ8" s="241"/>
      <c r="PRA8" s="241"/>
      <c r="PRB8" s="241"/>
      <c r="PRC8" s="241"/>
      <c r="PRD8" s="241"/>
      <c r="PRE8" s="241"/>
      <c r="PRF8" s="241"/>
      <c r="PRG8" s="241"/>
      <c r="PRH8" s="241"/>
      <c r="PRI8" s="241"/>
      <c r="PRJ8" s="241"/>
      <c r="PRK8" s="241"/>
      <c r="PRL8" s="241"/>
      <c r="PRM8" s="241"/>
      <c r="PRN8" s="241"/>
      <c r="PRO8" s="241"/>
      <c r="PRP8" s="241"/>
      <c r="PRQ8" s="241"/>
      <c r="PRR8" s="241"/>
      <c r="PRS8" s="241"/>
      <c r="PRT8" s="241"/>
      <c r="PRU8" s="241"/>
      <c r="PRV8" s="241"/>
      <c r="PRW8" s="241"/>
      <c r="PRX8" s="241"/>
      <c r="PRY8" s="241"/>
      <c r="PRZ8" s="241"/>
      <c r="PSA8" s="241"/>
      <c r="PSB8" s="241"/>
      <c r="PSC8" s="241"/>
      <c r="PSD8" s="241"/>
      <c r="PSE8" s="241"/>
      <c r="PSF8" s="241"/>
      <c r="PSG8" s="241"/>
      <c r="PSH8" s="241"/>
      <c r="PSI8" s="241"/>
      <c r="PSJ8" s="241"/>
      <c r="PSK8" s="241"/>
      <c r="PSL8" s="241"/>
      <c r="PSM8" s="241"/>
      <c r="PSN8" s="241"/>
      <c r="PSO8" s="241"/>
      <c r="PSP8" s="241"/>
      <c r="PSQ8" s="241"/>
      <c r="PSR8" s="241"/>
      <c r="PSS8" s="241"/>
      <c r="PST8" s="241"/>
      <c r="PSU8" s="241"/>
      <c r="PSV8" s="241"/>
      <c r="PSW8" s="241"/>
      <c r="PSX8" s="241"/>
      <c r="PSY8" s="241"/>
      <c r="PSZ8" s="241"/>
      <c r="PTA8" s="241"/>
      <c r="PTB8" s="241"/>
      <c r="PTC8" s="241"/>
      <c r="PTD8" s="241"/>
      <c r="PTE8" s="241"/>
      <c r="PTF8" s="241"/>
      <c r="PTG8" s="241"/>
      <c r="PTH8" s="241"/>
      <c r="PTI8" s="241"/>
      <c r="PTJ8" s="241"/>
      <c r="PTK8" s="241"/>
      <c r="PTL8" s="241"/>
      <c r="PTM8" s="241"/>
      <c r="PTN8" s="241"/>
      <c r="PTO8" s="241"/>
      <c r="PTP8" s="241"/>
      <c r="PTQ8" s="241"/>
      <c r="PTR8" s="241"/>
      <c r="PTS8" s="241"/>
      <c r="PTT8" s="241"/>
      <c r="PTU8" s="241"/>
      <c r="PTV8" s="241"/>
      <c r="PTW8" s="241"/>
      <c r="PTX8" s="241"/>
      <c r="PTY8" s="241"/>
      <c r="PTZ8" s="241"/>
      <c r="PUA8" s="241"/>
      <c r="PUB8" s="241"/>
      <c r="PUC8" s="241"/>
      <c r="PUD8" s="241"/>
      <c r="PUE8" s="241"/>
      <c r="PUF8" s="241"/>
      <c r="PUG8" s="241"/>
      <c r="PUH8" s="241"/>
      <c r="PUI8" s="241"/>
      <c r="PUJ8" s="241"/>
      <c r="PUK8" s="241"/>
      <c r="PUL8" s="241"/>
      <c r="PUM8" s="241"/>
      <c r="PUN8" s="241"/>
      <c r="PUO8" s="241"/>
      <c r="PUP8" s="241"/>
      <c r="PUQ8" s="241"/>
      <c r="PUR8" s="241"/>
      <c r="PUS8" s="241"/>
      <c r="PUT8" s="241"/>
      <c r="PUU8" s="241"/>
      <c r="PUV8" s="241"/>
      <c r="PUW8" s="241"/>
      <c r="PUX8" s="241"/>
      <c r="PUY8" s="241"/>
      <c r="PUZ8" s="241"/>
      <c r="PVA8" s="241"/>
      <c r="PVB8" s="241"/>
      <c r="PVC8" s="241"/>
      <c r="PVD8" s="241"/>
      <c r="PVE8" s="241"/>
      <c r="PVF8" s="241"/>
      <c r="PVG8" s="241"/>
      <c r="PVH8" s="241"/>
      <c r="PVI8" s="241"/>
      <c r="PVJ8" s="241"/>
      <c r="PVK8" s="241"/>
      <c r="PVL8" s="241"/>
      <c r="PVM8" s="241"/>
      <c r="PVN8" s="241"/>
      <c r="PVO8" s="241"/>
      <c r="PVP8" s="241"/>
      <c r="PVQ8" s="241"/>
      <c r="PVR8" s="241"/>
      <c r="PVS8" s="241"/>
      <c r="PVT8" s="241"/>
      <c r="PVU8" s="241"/>
      <c r="PVV8" s="241"/>
      <c r="PVW8" s="241"/>
      <c r="PVX8" s="241"/>
      <c r="PVY8" s="241"/>
      <c r="PVZ8" s="241"/>
      <c r="PWA8" s="241"/>
      <c r="PWB8" s="241"/>
      <c r="PWC8" s="241"/>
      <c r="PWD8" s="241"/>
      <c r="PWE8" s="241"/>
      <c r="PWF8" s="241"/>
      <c r="PWG8" s="241"/>
      <c r="PWH8" s="241"/>
      <c r="PWI8" s="241"/>
      <c r="PWJ8" s="241"/>
      <c r="PWK8" s="241"/>
      <c r="PWL8" s="241"/>
      <c r="PWM8" s="241"/>
      <c r="PWN8" s="241"/>
      <c r="PWO8" s="241"/>
      <c r="PWP8" s="241"/>
      <c r="PWQ8" s="241"/>
      <c r="PWR8" s="241"/>
      <c r="PWS8" s="241"/>
      <c r="PWT8" s="241"/>
      <c r="PWU8" s="241"/>
      <c r="PWV8" s="241"/>
      <c r="PWW8" s="241"/>
      <c r="PWX8" s="241"/>
      <c r="PWY8" s="241"/>
      <c r="PWZ8" s="241"/>
      <c r="PXA8" s="241"/>
      <c r="PXB8" s="241"/>
      <c r="PXC8" s="241"/>
      <c r="PXD8" s="241"/>
      <c r="PXE8" s="241"/>
      <c r="PXF8" s="241"/>
      <c r="PXG8" s="241"/>
      <c r="PXH8" s="241"/>
      <c r="PXI8" s="241"/>
      <c r="PXJ8" s="241"/>
      <c r="PXK8" s="241"/>
      <c r="PXL8" s="241"/>
      <c r="PXM8" s="241"/>
      <c r="PXN8" s="241"/>
      <c r="PXO8" s="241"/>
      <c r="PXP8" s="241"/>
      <c r="PXQ8" s="241"/>
      <c r="PXR8" s="241"/>
      <c r="PXS8" s="241"/>
      <c r="PXT8" s="241"/>
      <c r="PXU8" s="241"/>
      <c r="PXV8" s="241"/>
      <c r="PXW8" s="241"/>
      <c r="PXX8" s="241"/>
      <c r="PXY8" s="241"/>
      <c r="PXZ8" s="241"/>
      <c r="PYA8" s="241"/>
      <c r="PYB8" s="241"/>
      <c r="PYC8" s="241"/>
      <c r="PYD8" s="241"/>
      <c r="PYE8" s="241"/>
      <c r="PYF8" s="241"/>
      <c r="PYG8" s="241"/>
      <c r="PYH8" s="241"/>
      <c r="PYI8" s="241"/>
      <c r="PYJ8" s="241"/>
      <c r="PYK8" s="241"/>
      <c r="PYL8" s="241"/>
      <c r="PYM8" s="241"/>
      <c r="PYN8" s="241"/>
      <c r="PYO8" s="241"/>
      <c r="PYP8" s="241"/>
      <c r="PYQ8" s="241"/>
      <c r="PYR8" s="241"/>
      <c r="PYS8" s="241"/>
      <c r="PYT8" s="241"/>
      <c r="PYU8" s="241"/>
      <c r="PYV8" s="241"/>
      <c r="PYW8" s="241"/>
      <c r="PYX8" s="241"/>
      <c r="PYY8" s="241"/>
      <c r="PYZ8" s="241"/>
      <c r="PZA8" s="241"/>
      <c r="PZB8" s="241"/>
      <c r="PZC8" s="241"/>
      <c r="PZD8" s="241"/>
      <c r="PZE8" s="241"/>
      <c r="PZF8" s="241"/>
      <c r="PZG8" s="241"/>
      <c r="PZH8" s="241"/>
      <c r="PZI8" s="241"/>
      <c r="PZJ8" s="241"/>
      <c r="PZK8" s="241"/>
      <c r="PZL8" s="241"/>
      <c r="PZM8" s="241"/>
      <c r="PZN8" s="241"/>
      <c r="PZO8" s="241"/>
      <c r="PZP8" s="241"/>
      <c r="PZQ8" s="241"/>
      <c r="PZR8" s="241"/>
      <c r="PZS8" s="241"/>
      <c r="PZT8" s="241"/>
      <c r="PZU8" s="241"/>
      <c r="PZV8" s="241"/>
      <c r="PZW8" s="241"/>
      <c r="PZX8" s="241"/>
      <c r="PZY8" s="241"/>
      <c r="PZZ8" s="241"/>
      <c r="QAA8" s="241"/>
      <c r="QAB8" s="241"/>
      <c r="QAC8" s="241"/>
      <c r="QAD8" s="241"/>
      <c r="QAE8" s="241"/>
      <c r="QAF8" s="241"/>
      <c r="QAG8" s="241"/>
      <c r="QAH8" s="241"/>
      <c r="QAI8" s="241"/>
      <c r="QAJ8" s="241"/>
      <c r="QAK8" s="241"/>
      <c r="QAL8" s="241"/>
      <c r="QAM8" s="241"/>
      <c r="QAN8" s="241"/>
      <c r="QAO8" s="241"/>
      <c r="QAP8" s="241"/>
      <c r="QAQ8" s="241"/>
      <c r="QAR8" s="241"/>
      <c r="QAS8" s="241"/>
      <c r="QAT8" s="241"/>
      <c r="QAU8" s="241"/>
      <c r="QAV8" s="241"/>
      <c r="QAW8" s="241"/>
      <c r="QAX8" s="241"/>
      <c r="QAY8" s="241"/>
      <c r="QAZ8" s="241"/>
      <c r="QBA8" s="241"/>
      <c r="QBB8" s="241"/>
      <c r="QBC8" s="241"/>
      <c r="QBD8" s="241"/>
      <c r="QBE8" s="241"/>
      <c r="QBF8" s="241"/>
      <c r="QBG8" s="241"/>
      <c r="QBH8" s="241"/>
      <c r="QBI8" s="241"/>
      <c r="QBJ8" s="241"/>
      <c r="QBK8" s="241"/>
      <c r="QBL8" s="241"/>
      <c r="QBM8" s="241"/>
      <c r="QBN8" s="241"/>
      <c r="QBO8" s="241"/>
      <c r="QBP8" s="241"/>
      <c r="QBQ8" s="241"/>
      <c r="QBR8" s="241"/>
      <c r="QBS8" s="241"/>
      <c r="QBT8" s="241"/>
      <c r="QBU8" s="241"/>
      <c r="QBV8" s="241"/>
      <c r="QBW8" s="241"/>
      <c r="QBX8" s="241"/>
      <c r="QBY8" s="241"/>
      <c r="QBZ8" s="241"/>
      <c r="QCA8" s="241"/>
      <c r="QCB8" s="241"/>
      <c r="QCC8" s="241"/>
      <c r="QCD8" s="241"/>
      <c r="QCE8" s="241"/>
      <c r="QCF8" s="241"/>
      <c r="QCG8" s="241"/>
      <c r="QCH8" s="241"/>
      <c r="QCI8" s="241"/>
      <c r="QCJ8" s="241"/>
      <c r="QCK8" s="241"/>
      <c r="QCL8" s="241"/>
      <c r="QCM8" s="241"/>
      <c r="QCN8" s="241"/>
      <c r="QCO8" s="241"/>
      <c r="QCP8" s="241"/>
      <c r="QCQ8" s="241"/>
      <c r="QCR8" s="241"/>
      <c r="QCS8" s="241"/>
      <c r="QCT8" s="241"/>
      <c r="QCU8" s="241"/>
      <c r="QCV8" s="241"/>
      <c r="QCW8" s="241"/>
      <c r="QCX8" s="241"/>
      <c r="QCY8" s="241"/>
      <c r="QCZ8" s="241"/>
      <c r="QDA8" s="241"/>
      <c r="QDB8" s="241"/>
      <c r="QDC8" s="241"/>
      <c r="QDD8" s="241"/>
      <c r="QDE8" s="241"/>
      <c r="QDF8" s="241"/>
      <c r="QDG8" s="241"/>
      <c r="QDH8" s="241"/>
      <c r="QDI8" s="241"/>
      <c r="QDJ8" s="241"/>
      <c r="QDK8" s="241"/>
      <c r="QDL8" s="241"/>
      <c r="QDM8" s="241"/>
      <c r="QDN8" s="241"/>
      <c r="QDO8" s="241"/>
      <c r="QDP8" s="241"/>
      <c r="QDQ8" s="241"/>
      <c r="QDR8" s="241"/>
      <c r="QDS8" s="241"/>
      <c r="QDT8" s="241"/>
      <c r="QDU8" s="241"/>
      <c r="QDV8" s="241"/>
      <c r="QDW8" s="241"/>
      <c r="QDX8" s="241"/>
      <c r="QDY8" s="241"/>
      <c r="QDZ8" s="241"/>
      <c r="QEA8" s="241"/>
      <c r="QEB8" s="241"/>
      <c r="QEC8" s="241"/>
      <c r="QED8" s="241"/>
      <c r="QEE8" s="241"/>
      <c r="QEF8" s="241"/>
      <c r="QEG8" s="241"/>
      <c r="QEH8" s="241"/>
      <c r="QEI8" s="241"/>
      <c r="QEJ8" s="241"/>
      <c r="QEK8" s="241"/>
      <c r="QEL8" s="241"/>
      <c r="QEM8" s="241"/>
      <c r="QEN8" s="241"/>
      <c r="QEO8" s="241"/>
      <c r="QEP8" s="241"/>
      <c r="QEQ8" s="241"/>
      <c r="QER8" s="241"/>
      <c r="QES8" s="241"/>
      <c r="QET8" s="241"/>
      <c r="QEU8" s="241"/>
      <c r="QEV8" s="241"/>
      <c r="QEW8" s="241"/>
      <c r="QEX8" s="241"/>
      <c r="QEY8" s="241"/>
      <c r="QEZ8" s="241"/>
      <c r="QFA8" s="241"/>
      <c r="QFB8" s="241"/>
      <c r="QFC8" s="241"/>
      <c r="QFD8" s="241"/>
      <c r="QFE8" s="241"/>
      <c r="QFF8" s="241"/>
      <c r="QFG8" s="241"/>
      <c r="QFH8" s="241"/>
      <c r="QFI8" s="241"/>
      <c r="QFJ8" s="241"/>
      <c r="QFK8" s="241"/>
      <c r="QFL8" s="241"/>
      <c r="QFM8" s="241"/>
      <c r="QFN8" s="241"/>
      <c r="QFO8" s="241"/>
      <c r="QFP8" s="241"/>
      <c r="QFQ8" s="241"/>
      <c r="QFR8" s="241"/>
      <c r="QFS8" s="241"/>
      <c r="QFT8" s="241"/>
      <c r="QFU8" s="241"/>
      <c r="QFV8" s="241"/>
      <c r="QFW8" s="241"/>
      <c r="QFX8" s="241"/>
      <c r="QFY8" s="241"/>
      <c r="QFZ8" s="241"/>
      <c r="QGA8" s="241"/>
      <c r="QGB8" s="241"/>
      <c r="QGC8" s="241"/>
      <c r="QGD8" s="241"/>
      <c r="QGE8" s="241"/>
      <c r="QGF8" s="241"/>
      <c r="QGG8" s="241"/>
      <c r="QGH8" s="241"/>
      <c r="QGI8" s="241"/>
      <c r="QGJ8" s="241"/>
      <c r="QGK8" s="241"/>
      <c r="QGL8" s="241"/>
      <c r="QGM8" s="241"/>
      <c r="QGN8" s="241"/>
      <c r="QGO8" s="241"/>
      <c r="QGP8" s="241"/>
      <c r="QGQ8" s="241"/>
      <c r="QGR8" s="241"/>
      <c r="QGS8" s="241"/>
      <c r="QGT8" s="241"/>
      <c r="QGU8" s="241"/>
      <c r="QGV8" s="241"/>
      <c r="QGW8" s="241"/>
      <c r="QGX8" s="241"/>
      <c r="QGY8" s="241"/>
      <c r="QGZ8" s="241"/>
      <c r="QHA8" s="241"/>
      <c r="QHB8" s="241"/>
      <c r="QHC8" s="241"/>
      <c r="QHD8" s="241"/>
      <c r="QHE8" s="241"/>
      <c r="QHF8" s="241"/>
      <c r="QHG8" s="241"/>
      <c r="QHH8" s="241"/>
      <c r="QHI8" s="241"/>
      <c r="QHJ8" s="241"/>
      <c r="QHK8" s="241"/>
      <c r="QHL8" s="241"/>
      <c r="QHM8" s="241"/>
      <c r="QHN8" s="241"/>
      <c r="QHO8" s="241"/>
      <c r="QHP8" s="241"/>
      <c r="QHQ8" s="241"/>
      <c r="QHR8" s="241"/>
      <c r="QHS8" s="241"/>
      <c r="QHT8" s="241"/>
      <c r="QHU8" s="241"/>
      <c r="QHV8" s="241"/>
      <c r="QHW8" s="241"/>
      <c r="QHX8" s="241"/>
      <c r="QHY8" s="241"/>
      <c r="QHZ8" s="241"/>
      <c r="QIA8" s="241"/>
      <c r="QIB8" s="241"/>
      <c r="QIC8" s="241"/>
      <c r="QID8" s="241"/>
      <c r="QIE8" s="241"/>
      <c r="QIF8" s="241"/>
      <c r="QIG8" s="241"/>
      <c r="QIH8" s="241"/>
      <c r="QII8" s="241"/>
      <c r="QIJ8" s="241"/>
      <c r="QIK8" s="241"/>
      <c r="QIL8" s="241"/>
      <c r="QIM8" s="241"/>
      <c r="QIN8" s="241"/>
      <c r="QIO8" s="241"/>
      <c r="QIP8" s="241"/>
      <c r="QIQ8" s="241"/>
      <c r="QIR8" s="241"/>
      <c r="QIS8" s="241"/>
      <c r="QIT8" s="241"/>
      <c r="QIU8" s="241"/>
      <c r="QIV8" s="241"/>
      <c r="QIW8" s="241"/>
      <c r="QIX8" s="241"/>
      <c r="QIY8" s="241"/>
      <c r="QIZ8" s="241"/>
      <c r="QJA8" s="241"/>
      <c r="QJB8" s="241"/>
      <c r="QJC8" s="241"/>
      <c r="QJD8" s="241"/>
      <c r="QJE8" s="241"/>
      <c r="QJF8" s="241"/>
      <c r="QJG8" s="241"/>
      <c r="QJH8" s="241"/>
      <c r="QJI8" s="241"/>
      <c r="QJJ8" s="241"/>
      <c r="QJK8" s="241"/>
      <c r="QJL8" s="241"/>
      <c r="QJM8" s="241"/>
      <c r="QJN8" s="241"/>
      <c r="QJO8" s="241"/>
      <c r="QJP8" s="241"/>
      <c r="QJQ8" s="241"/>
      <c r="QJR8" s="241"/>
      <c r="QJS8" s="241"/>
      <c r="QJT8" s="241"/>
      <c r="QJU8" s="241"/>
      <c r="QJV8" s="241"/>
      <c r="QJW8" s="241"/>
      <c r="QJX8" s="241"/>
      <c r="QJY8" s="241"/>
      <c r="QJZ8" s="241"/>
      <c r="QKA8" s="241"/>
      <c r="QKB8" s="241"/>
      <c r="QKC8" s="241"/>
      <c r="QKD8" s="241"/>
      <c r="QKE8" s="241"/>
      <c r="QKF8" s="241"/>
      <c r="QKG8" s="241"/>
      <c r="QKH8" s="241"/>
      <c r="QKI8" s="241"/>
      <c r="QKJ8" s="241"/>
      <c r="QKK8" s="241"/>
      <c r="QKL8" s="241"/>
      <c r="QKM8" s="241"/>
      <c r="QKN8" s="241"/>
      <c r="QKO8" s="241"/>
      <c r="QKP8" s="241"/>
      <c r="QKQ8" s="241"/>
      <c r="QKR8" s="241"/>
      <c r="QKS8" s="241"/>
      <c r="QKT8" s="241"/>
      <c r="QKU8" s="241"/>
      <c r="QKV8" s="241"/>
      <c r="QKW8" s="241"/>
      <c r="QKX8" s="241"/>
      <c r="QKY8" s="241"/>
      <c r="QKZ8" s="241"/>
      <c r="QLA8" s="241"/>
      <c r="QLB8" s="241"/>
      <c r="QLC8" s="241"/>
      <c r="QLD8" s="241"/>
      <c r="QLE8" s="241"/>
      <c r="QLF8" s="241"/>
      <c r="QLG8" s="241"/>
      <c r="QLH8" s="241"/>
      <c r="QLI8" s="241"/>
      <c r="QLJ8" s="241"/>
      <c r="QLK8" s="241"/>
      <c r="QLL8" s="241"/>
      <c r="QLM8" s="241"/>
      <c r="QLN8" s="241"/>
      <c r="QLO8" s="241"/>
      <c r="QLP8" s="241"/>
      <c r="QLQ8" s="241"/>
      <c r="QLR8" s="241"/>
      <c r="QLS8" s="241"/>
      <c r="QLT8" s="241"/>
      <c r="QLU8" s="241"/>
      <c r="QLV8" s="241"/>
      <c r="QLW8" s="241"/>
      <c r="QLX8" s="241"/>
      <c r="QLY8" s="241"/>
      <c r="QLZ8" s="241"/>
      <c r="QMA8" s="241"/>
      <c r="QMB8" s="241"/>
      <c r="QMC8" s="241"/>
      <c r="QMD8" s="241"/>
      <c r="QME8" s="241"/>
      <c r="QMF8" s="241"/>
      <c r="QMG8" s="241"/>
      <c r="QMH8" s="241"/>
      <c r="QMI8" s="241"/>
      <c r="QMJ8" s="241"/>
      <c r="QMK8" s="241"/>
      <c r="QML8" s="241"/>
      <c r="QMM8" s="241"/>
      <c r="QMN8" s="241"/>
      <c r="QMO8" s="241"/>
      <c r="QMP8" s="241"/>
      <c r="QMQ8" s="241"/>
      <c r="QMR8" s="241"/>
      <c r="QMS8" s="241"/>
      <c r="QMT8" s="241"/>
      <c r="QMU8" s="241"/>
      <c r="QMV8" s="241"/>
      <c r="QMW8" s="241"/>
      <c r="QMX8" s="241"/>
      <c r="QMY8" s="241"/>
      <c r="QMZ8" s="241"/>
      <c r="QNA8" s="241"/>
      <c r="QNB8" s="241"/>
      <c r="QNC8" s="241"/>
      <c r="QND8" s="241"/>
      <c r="QNE8" s="241"/>
      <c r="QNF8" s="241"/>
      <c r="QNG8" s="241"/>
      <c r="QNH8" s="241"/>
      <c r="QNI8" s="241"/>
      <c r="QNJ8" s="241"/>
      <c r="QNK8" s="241"/>
      <c r="QNL8" s="241"/>
      <c r="QNM8" s="241"/>
      <c r="QNN8" s="241"/>
      <c r="QNO8" s="241"/>
      <c r="QNP8" s="241"/>
      <c r="QNQ8" s="241"/>
      <c r="QNR8" s="241"/>
      <c r="QNS8" s="241"/>
      <c r="QNT8" s="241"/>
      <c r="QNU8" s="241"/>
      <c r="QNV8" s="241"/>
      <c r="QNW8" s="241"/>
      <c r="QNX8" s="241"/>
      <c r="QNY8" s="241"/>
      <c r="QNZ8" s="241"/>
      <c r="QOA8" s="241"/>
      <c r="QOB8" s="241"/>
      <c r="QOC8" s="241"/>
      <c r="QOD8" s="241"/>
      <c r="QOE8" s="241"/>
      <c r="QOF8" s="241"/>
      <c r="QOG8" s="241"/>
      <c r="QOH8" s="241"/>
      <c r="QOI8" s="241"/>
      <c r="QOJ8" s="241"/>
      <c r="QOK8" s="241"/>
      <c r="QOL8" s="241"/>
      <c r="QOM8" s="241"/>
      <c r="QON8" s="241"/>
      <c r="QOO8" s="241"/>
      <c r="QOP8" s="241"/>
      <c r="QOQ8" s="241"/>
      <c r="QOR8" s="241"/>
      <c r="QOS8" s="241"/>
      <c r="QOT8" s="241"/>
      <c r="QOU8" s="241"/>
      <c r="QOV8" s="241"/>
      <c r="QOW8" s="241"/>
      <c r="QOX8" s="241"/>
      <c r="QOY8" s="241"/>
      <c r="QOZ8" s="241"/>
      <c r="QPA8" s="241"/>
      <c r="QPB8" s="241"/>
      <c r="QPC8" s="241"/>
      <c r="QPD8" s="241"/>
      <c r="QPE8" s="241"/>
      <c r="QPF8" s="241"/>
      <c r="QPG8" s="241"/>
      <c r="QPH8" s="241"/>
      <c r="QPI8" s="241"/>
      <c r="QPJ8" s="241"/>
      <c r="QPK8" s="241"/>
      <c r="QPL8" s="241"/>
      <c r="QPM8" s="241"/>
      <c r="QPN8" s="241"/>
      <c r="QPO8" s="241"/>
      <c r="QPP8" s="241"/>
      <c r="QPQ8" s="241"/>
      <c r="QPR8" s="241"/>
      <c r="QPS8" s="241"/>
      <c r="QPT8" s="241"/>
      <c r="QPU8" s="241"/>
      <c r="QPV8" s="241"/>
      <c r="QPW8" s="241"/>
      <c r="QPX8" s="241"/>
      <c r="QPY8" s="241"/>
      <c r="QPZ8" s="241"/>
      <c r="QQA8" s="241"/>
      <c r="QQB8" s="241"/>
      <c r="QQC8" s="241"/>
      <c r="QQD8" s="241"/>
      <c r="QQE8" s="241"/>
      <c r="QQF8" s="241"/>
      <c r="QQG8" s="241"/>
      <c r="QQH8" s="241"/>
      <c r="QQI8" s="241"/>
      <c r="QQJ8" s="241"/>
      <c r="QQK8" s="241"/>
      <c r="QQL8" s="241"/>
      <c r="QQM8" s="241"/>
      <c r="QQN8" s="241"/>
      <c r="QQO8" s="241"/>
      <c r="QQP8" s="241"/>
      <c r="QQQ8" s="241"/>
      <c r="QQR8" s="241"/>
      <c r="QQS8" s="241"/>
      <c r="QQT8" s="241"/>
      <c r="QQU8" s="241"/>
      <c r="QQV8" s="241"/>
      <c r="QQW8" s="241"/>
      <c r="QQX8" s="241"/>
      <c r="QQY8" s="241"/>
      <c r="QQZ8" s="241"/>
      <c r="QRA8" s="241"/>
      <c r="QRB8" s="241"/>
      <c r="QRC8" s="241"/>
      <c r="QRD8" s="241"/>
      <c r="QRE8" s="241"/>
      <c r="QRF8" s="241"/>
      <c r="QRG8" s="241"/>
      <c r="QRH8" s="241"/>
      <c r="QRI8" s="241"/>
      <c r="QRJ8" s="241"/>
      <c r="QRK8" s="241"/>
      <c r="QRL8" s="241"/>
      <c r="QRM8" s="241"/>
      <c r="QRN8" s="241"/>
      <c r="QRO8" s="241"/>
      <c r="QRP8" s="241"/>
      <c r="QRQ8" s="241"/>
      <c r="QRR8" s="241"/>
      <c r="QRS8" s="241"/>
      <c r="QRT8" s="241"/>
      <c r="QRU8" s="241"/>
      <c r="QRV8" s="241"/>
      <c r="QRW8" s="241"/>
      <c r="QRX8" s="241"/>
      <c r="QRY8" s="241"/>
      <c r="QRZ8" s="241"/>
      <c r="QSA8" s="241"/>
      <c r="QSB8" s="241"/>
      <c r="QSC8" s="241"/>
      <c r="QSD8" s="241"/>
      <c r="QSE8" s="241"/>
      <c r="QSF8" s="241"/>
      <c r="QSG8" s="241"/>
      <c r="QSH8" s="241"/>
      <c r="QSI8" s="241"/>
      <c r="QSJ8" s="241"/>
      <c r="QSK8" s="241"/>
      <c r="QSL8" s="241"/>
      <c r="QSM8" s="241"/>
      <c r="QSN8" s="241"/>
      <c r="QSO8" s="241"/>
      <c r="QSP8" s="241"/>
      <c r="QSQ8" s="241"/>
      <c r="QSR8" s="241"/>
      <c r="QSS8" s="241"/>
      <c r="QST8" s="241"/>
      <c r="QSU8" s="241"/>
      <c r="QSV8" s="241"/>
      <c r="QSW8" s="241"/>
      <c r="QSX8" s="241"/>
      <c r="QSY8" s="241"/>
      <c r="QSZ8" s="241"/>
      <c r="QTA8" s="241"/>
      <c r="QTB8" s="241"/>
      <c r="QTC8" s="241"/>
      <c r="QTD8" s="241"/>
      <c r="QTE8" s="241"/>
      <c r="QTF8" s="241"/>
      <c r="QTG8" s="241"/>
      <c r="QTH8" s="241"/>
      <c r="QTI8" s="241"/>
      <c r="QTJ8" s="241"/>
      <c r="QTK8" s="241"/>
      <c r="QTL8" s="241"/>
      <c r="QTM8" s="241"/>
      <c r="QTN8" s="241"/>
      <c r="QTO8" s="241"/>
      <c r="QTP8" s="241"/>
      <c r="QTQ8" s="241"/>
      <c r="QTR8" s="241"/>
      <c r="QTS8" s="241"/>
      <c r="QTT8" s="241"/>
      <c r="QTU8" s="241"/>
      <c r="QTV8" s="241"/>
      <c r="QTW8" s="241"/>
      <c r="QTX8" s="241"/>
      <c r="QTY8" s="241"/>
      <c r="QTZ8" s="241"/>
      <c r="QUA8" s="241"/>
      <c r="QUB8" s="241"/>
      <c r="QUC8" s="241"/>
      <c r="QUD8" s="241"/>
      <c r="QUE8" s="241"/>
      <c r="QUF8" s="241"/>
      <c r="QUG8" s="241"/>
      <c r="QUH8" s="241"/>
      <c r="QUI8" s="241"/>
      <c r="QUJ8" s="241"/>
      <c r="QUK8" s="241"/>
      <c r="QUL8" s="241"/>
      <c r="QUM8" s="241"/>
      <c r="QUN8" s="241"/>
      <c r="QUO8" s="241"/>
      <c r="QUP8" s="241"/>
      <c r="QUQ8" s="241"/>
      <c r="QUR8" s="241"/>
      <c r="QUS8" s="241"/>
      <c r="QUT8" s="241"/>
      <c r="QUU8" s="241"/>
      <c r="QUV8" s="241"/>
      <c r="QUW8" s="241"/>
      <c r="QUX8" s="241"/>
      <c r="QUY8" s="241"/>
      <c r="QUZ8" s="241"/>
      <c r="QVA8" s="241"/>
      <c r="QVB8" s="241"/>
      <c r="QVC8" s="241"/>
      <c r="QVD8" s="241"/>
      <c r="QVE8" s="241"/>
      <c r="QVF8" s="241"/>
      <c r="QVG8" s="241"/>
      <c r="QVH8" s="241"/>
      <c r="QVI8" s="241"/>
      <c r="QVJ8" s="241"/>
      <c r="QVK8" s="241"/>
      <c r="QVL8" s="241"/>
      <c r="QVM8" s="241"/>
      <c r="QVN8" s="241"/>
      <c r="QVO8" s="241"/>
      <c r="QVP8" s="241"/>
      <c r="QVQ8" s="241"/>
      <c r="QVR8" s="241"/>
      <c r="QVS8" s="241"/>
      <c r="QVT8" s="241"/>
      <c r="QVU8" s="241"/>
      <c r="QVV8" s="241"/>
      <c r="QVW8" s="241"/>
      <c r="QVX8" s="241"/>
      <c r="QVY8" s="241"/>
      <c r="QVZ8" s="241"/>
      <c r="QWA8" s="241"/>
      <c r="QWB8" s="241"/>
      <c r="QWC8" s="241"/>
      <c r="QWD8" s="241"/>
      <c r="QWE8" s="241"/>
      <c r="QWF8" s="241"/>
      <c r="QWG8" s="241"/>
      <c r="QWH8" s="241"/>
      <c r="QWI8" s="241"/>
      <c r="QWJ8" s="241"/>
      <c r="QWK8" s="241"/>
      <c r="QWL8" s="241"/>
      <c r="QWM8" s="241"/>
      <c r="QWN8" s="241"/>
      <c r="QWO8" s="241"/>
      <c r="QWP8" s="241"/>
      <c r="QWQ8" s="241"/>
      <c r="QWR8" s="241"/>
      <c r="QWS8" s="241"/>
      <c r="QWT8" s="241"/>
      <c r="QWU8" s="241"/>
      <c r="QWV8" s="241"/>
      <c r="QWW8" s="241"/>
      <c r="QWX8" s="241"/>
      <c r="QWY8" s="241"/>
      <c r="QWZ8" s="241"/>
      <c r="QXA8" s="241"/>
      <c r="QXB8" s="241"/>
      <c r="QXC8" s="241"/>
      <c r="QXD8" s="241"/>
      <c r="QXE8" s="241"/>
      <c r="QXF8" s="241"/>
      <c r="QXG8" s="241"/>
      <c r="QXH8" s="241"/>
      <c r="QXI8" s="241"/>
      <c r="QXJ8" s="241"/>
      <c r="QXK8" s="241"/>
      <c r="QXL8" s="241"/>
      <c r="QXM8" s="241"/>
      <c r="QXN8" s="241"/>
      <c r="QXO8" s="241"/>
      <c r="QXP8" s="241"/>
      <c r="QXQ8" s="241"/>
      <c r="QXR8" s="241"/>
      <c r="QXS8" s="241"/>
      <c r="QXT8" s="241"/>
      <c r="QXU8" s="241"/>
      <c r="QXV8" s="241"/>
      <c r="QXW8" s="241"/>
      <c r="QXX8" s="241"/>
      <c r="QXY8" s="241"/>
      <c r="QXZ8" s="241"/>
      <c r="QYA8" s="241"/>
      <c r="QYB8" s="241"/>
      <c r="QYC8" s="241"/>
      <c r="QYD8" s="241"/>
      <c r="QYE8" s="241"/>
      <c r="QYF8" s="241"/>
      <c r="QYG8" s="241"/>
      <c r="QYH8" s="241"/>
      <c r="QYI8" s="241"/>
      <c r="QYJ8" s="241"/>
      <c r="QYK8" s="241"/>
      <c r="QYL8" s="241"/>
      <c r="QYM8" s="241"/>
      <c r="QYN8" s="241"/>
      <c r="QYO8" s="241"/>
      <c r="QYP8" s="241"/>
      <c r="QYQ8" s="241"/>
      <c r="QYR8" s="241"/>
      <c r="QYS8" s="241"/>
      <c r="QYT8" s="241"/>
      <c r="QYU8" s="241"/>
      <c r="QYV8" s="241"/>
      <c r="QYW8" s="241"/>
      <c r="QYX8" s="241"/>
      <c r="QYY8" s="241"/>
      <c r="QYZ8" s="241"/>
      <c r="QZA8" s="241"/>
      <c r="QZB8" s="241"/>
      <c r="QZC8" s="241"/>
      <c r="QZD8" s="241"/>
      <c r="QZE8" s="241"/>
      <c r="QZF8" s="241"/>
      <c r="QZG8" s="241"/>
      <c r="QZH8" s="241"/>
      <c r="QZI8" s="241"/>
      <c r="QZJ8" s="241"/>
      <c r="QZK8" s="241"/>
      <c r="QZL8" s="241"/>
      <c r="QZM8" s="241"/>
      <c r="QZN8" s="241"/>
      <c r="QZO8" s="241"/>
      <c r="QZP8" s="241"/>
      <c r="QZQ8" s="241"/>
      <c r="QZR8" s="241"/>
      <c r="QZS8" s="241"/>
      <c r="QZT8" s="241"/>
      <c r="QZU8" s="241"/>
      <c r="QZV8" s="241"/>
      <c r="QZW8" s="241"/>
      <c r="QZX8" s="241"/>
      <c r="QZY8" s="241"/>
      <c r="QZZ8" s="241"/>
      <c r="RAA8" s="241"/>
      <c r="RAB8" s="241"/>
      <c r="RAC8" s="241"/>
      <c r="RAD8" s="241"/>
      <c r="RAE8" s="241"/>
      <c r="RAF8" s="241"/>
      <c r="RAG8" s="241"/>
      <c r="RAH8" s="241"/>
      <c r="RAI8" s="241"/>
      <c r="RAJ8" s="241"/>
      <c r="RAK8" s="241"/>
      <c r="RAL8" s="241"/>
      <c r="RAM8" s="241"/>
      <c r="RAN8" s="241"/>
      <c r="RAO8" s="241"/>
      <c r="RAP8" s="241"/>
      <c r="RAQ8" s="241"/>
      <c r="RAR8" s="241"/>
      <c r="RAS8" s="241"/>
      <c r="RAT8" s="241"/>
      <c r="RAU8" s="241"/>
      <c r="RAV8" s="241"/>
      <c r="RAW8" s="241"/>
      <c r="RAX8" s="241"/>
      <c r="RAY8" s="241"/>
      <c r="RAZ8" s="241"/>
      <c r="RBA8" s="241"/>
      <c r="RBB8" s="241"/>
      <c r="RBC8" s="241"/>
      <c r="RBD8" s="241"/>
      <c r="RBE8" s="241"/>
      <c r="RBF8" s="241"/>
      <c r="RBG8" s="241"/>
      <c r="RBH8" s="241"/>
      <c r="RBI8" s="241"/>
      <c r="RBJ8" s="241"/>
      <c r="RBK8" s="241"/>
      <c r="RBL8" s="241"/>
      <c r="RBM8" s="241"/>
      <c r="RBN8" s="241"/>
      <c r="RBO8" s="241"/>
      <c r="RBP8" s="241"/>
      <c r="RBQ8" s="241"/>
      <c r="RBR8" s="241"/>
      <c r="RBS8" s="241"/>
      <c r="RBT8" s="241"/>
      <c r="RBU8" s="241"/>
      <c r="RBV8" s="241"/>
      <c r="RBW8" s="241"/>
      <c r="RBX8" s="241"/>
      <c r="RBY8" s="241"/>
      <c r="RBZ8" s="241"/>
      <c r="RCA8" s="241"/>
      <c r="RCB8" s="241"/>
      <c r="RCC8" s="241"/>
      <c r="RCD8" s="241"/>
      <c r="RCE8" s="241"/>
      <c r="RCF8" s="241"/>
      <c r="RCG8" s="241"/>
      <c r="RCH8" s="241"/>
      <c r="RCI8" s="241"/>
      <c r="RCJ8" s="241"/>
      <c r="RCK8" s="241"/>
      <c r="RCL8" s="241"/>
      <c r="RCM8" s="241"/>
      <c r="RCN8" s="241"/>
      <c r="RCO8" s="241"/>
      <c r="RCP8" s="241"/>
      <c r="RCQ8" s="241"/>
      <c r="RCR8" s="241"/>
      <c r="RCS8" s="241"/>
      <c r="RCT8" s="241"/>
      <c r="RCU8" s="241"/>
      <c r="RCV8" s="241"/>
      <c r="RCW8" s="241"/>
      <c r="RCX8" s="241"/>
      <c r="RCY8" s="241"/>
      <c r="RCZ8" s="241"/>
      <c r="RDA8" s="241"/>
      <c r="RDB8" s="241"/>
      <c r="RDC8" s="241"/>
      <c r="RDD8" s="241"/>
      <c r="RDE8" s="241"/>
      <c r="RDF8" s="241"/>
      <c r="RDG8" s="241"/>
      <c r="RDH8" s="241"/>
      <c r="RDI8" s="241"/>
      <c r="RDJ8" s="241"/>
      <c r="RDK8" s="241"/>
      <c r="RDL8" s="241"/>
      <c r="RDM8" s="241"/>
      <c r="RDN8" s="241"/>
      <c r="RDO8" s="241"/>
      <c r="RDP8" s="241"/>
      <c r="RDQ8" s="241"/>
      <c r="RDR8" s="241"/>
      <c r="RDS8" s="241"/>
      <c r="RDT8" s="241"/>
      <c r="RDU8" s="241"/>
      <c r="RDV8" s="241"/>
      <c r="RDW8" s="241"/>
      <c r="RDX8" s="241"/>
      <c r="RDY8" s="241"/>
      <c r="RDZ8" s="241"/>
      <c r="REA8" s="241"/>
      <c r="REB8" s="241"/>
      <c r="REC8" s="241"/>
      <c r="RED8" s="241"/>
      <c r="REE8" s="241"/>
      <c r="REF8" s="241"/>
      <c r="REG8" s="241"/>
      <c r="REH8" s="241"/>
      <c r="REI8" s="241"/>
      <c r="REJ8" s="241"/>
      <c r="REK8" s="241"/>
      <c r="REL8" s="241"/>
      <c r="REM8" s="241"/>
      <c r="REN8" s="241"/>
      <c r="REO8" s="241"/>
      <c r="REP8" s="241"/>
      <c r="REQ8" s="241"/>
      <c r="RER8" s="241"/>
      <c r="RES8" s="241"/>
      <c r="RET8" s="241"/>
      <c r="REU8" s="241"/>
      <c r="REV8" s="241"/>
      <c r="REW8" s="241"/>
      <c r="REX8" s="241"/>
      <c r="REY8" s="241"/>
      <c r="REZ8" s="241"/>
      <c r="RFA8" s="241"/>
      <c r="RFB8" s="241"/>
      <c r="RFC8" s="241"/>
      <c r="RFD8" s="241"/>
      <c r="RFE8" s="241"/>
      <c r="RFF8" s="241"/>
      <c r="RFG8" s="241"/>
      <c r="RFH8" s="241"/>
      <c r="RFI8" s="241"/>
      <c r="RFJ8" s="241"/>
      <c r="RFK8" s="241"/>
      <c r="RFL8" s="241"/>
      <c r="RFM8" s="241"/>
      <c r="RFN8" s="241"/>
      <c r="RFO8" s="241"/>
      <c r="RFP8" s="241"/>
      <c r="RFQ8" s="241"/>
      <c r="RFR8" s="241"/>
      <c r="RFS8" s="241"/>
      <c r="RFT8" s="241"/>
      <c r="RFU8" s="241"/>
      <c r="RFV8" s="241"/>
      <c r="RFW8" s="241"/>
      <c r="RFX8" s="241"/>
      <c r="RFY8" s="241"/>
      <c r="RFZ8" s="241"/>
      <c r="RGA8" s="241"/>
      <c r="RGB8" s="241"/>
      <c r="RGC8" s="241"/>
      <c r="RGD8" s="241"/>
      <c r="RGE8" s="241"/>
      <c r="RGF8" s="241"/>
      <c r="RGG8" s="241"/>
      <c r="RGH8" s="241"/>
      <c r="RGI8" s="241"/>
      <c r="RGJ8" s="241"/>
      <c r="RGK8" s="241"/>
      <c r="RGL8" s="241"/>
      <c r="RGM8" s="241"/>
      <c r="RGN8" s="241"/>
      <c r="RGO8" s="241"/>
      <c r="RGP8" s="241"/>
      <c r="RGQ8" s="241"/>
      <c r="RGR8" s="241"/>
      <c r="RGS8" s="241"/>
      <c r="RGT8" s="241"/>
      <c r="RGU8" s="241"/>
      <c r="RGV8" s="241"/>
      <c r="RGW8" s="241"/>
      <c r="RGX8" s="241"/>
      <c r="RGY8" s="241"/>
      <c r="RGZ8" s="241"/>
      <c r="RHA8" s="241"/>
      <c r="RHB8" s="241"/>
      <c r="RHC8" s="241"/>
      <c r="RHD8" s="241"/>
      <c r="RHE8" s="241"/>
      <c r="RHF8" s="241"/>
      <c r="RHG8" s="241"/>
      <c r="RHH8" s="241"/>
      <c r="RHI8" s="241"/>
      <c r="RHJ8" s="241"/>
      <c r="RHK8" s="241"/>
      <c r="RHL8" s="241"/>
      <c r="RHM8" s="241"/>
      <c r="RHN8" s="241"/>
      <c r="RHO8" s="241"/>
      <c r="RHP8" s="241"/>
      <c r="RHQ8" s="241"/>
      <c r="RHR8" s="241"/>
      <c r="RHS8" s="241"/>
      <c r="RHT8" s="241"/>
      <c r="RHU8" s="241"/>
      <c r="RHV8" s="241"/>
      <c r="RHW8" s="241"/>
      <c r="RHX8" s="241"/>
      <c r="RHY8" s="241"/>
      <c r="RHZ8" s="241"/>
      <c r="RIA8" s="241"/>
      <c r="RIB8" s="241"/>
      <c r="RIC8" s="241"/>
      <c r="RID8" s="241"/>
      <c r="RIE8" s="241"/>
      <c r="RIF8" s="241"/>
      <c r="RIG8" s="241"/>
      <c r="RIH8" s="241"/>
      <c r="RII8" s="241"/>
      <c r="RIJ8" s="241"/>
      <c r="RIK8" s="241"/>
      <c r="RIL8" s="241"/>
      <c r="RIM8" s="241"/>
      <c r="RIN8" s="241"/>
      <c r="RIO8" s="241"/>
      <c r="RIP8" s="241"/>
      <c r="RIQ8" s="241"/>
      <c r="RIR8" s="241"/>
      <c r="RIS8" s="241"/>
      <c r="RIT8" s="241"/>
      <c r="RIU8" s="241"/>
      <c r="RIV8" s="241"/>
      <c r="RIW8" s="241"/>
      <c r="RIX8" s="241"/>
      <c r="RIY8" s="241"/>
      <c r="RIZ8" s="241"/>
      <c r="RJA8" s="241"/>
      <c r="RJB8" s="241"/>
      <c r="RJC8" s="241"/>
      <c r="RJD8" s="241"/>
      <c r="RJE8" s="241"/>
      <c r="RJF8" s="241"/>
      <c r="RJG8" s="241"/>
      <c r="RJH8" s="241"/>
      <c r="RJI8" s="241"/>
      <c r="RJJ8" s="241"/>
      <c r="RJK8" s="241"/>
      <c r="RJL8" s="241"/>
      <c r="RJM8" s="241"/>
      <c r="RJN8" s="241"/>
      <c r="RJO8" s="241"/>
      <c r="RJP8" s="241"/>
      <c r="RJQ8" s="241"/>
      <c r="RJR8" s="241"/>
      <c r="RJS8" s="241"/>
      <c r="RJT8" s="241"/>
      <c r="RJU8" s="241"/>
      <c r="RJV8" s="241"/>
      <c r="RJW8" s="241"/>
      <c r="RJX8" s="241"/>
      <c r="RJY8" s="241"/>
      <c r="RJZ8" s="241"/>
      <c r="RKA8" s="241"/>
      <c r="RKB8" s="241"/>
      <c r="RKC8" s="241"/>
      <c r="RKD8" s="241"/>
      <c r="RKE8" s="241"/>
      <c r="RKF8" s="241"/>
      <c r="RKG8" s="241"/>
      <c r="RKH8" s="241"/>
      <c r="RKI8" s="241"/>
      <c r="RKJ8" s="241"/>
      <c r="RKK8" s="241"/>
      <c r="RKL8" s="241"/>
      <c r="RKM8" s="241"/>
      <c r="RKN8" s="241"/>
      <c r="RKO8" s="241"/>
      <c r="RKP8" s="241"/>
      <c r="RKQ8" s="241"/>
      <c r="RKR8" s="241"/>
      <c r="RKS8" s="241"/>
      <c r="RKT8" s="241"/>
      <c r="RKU8" s="241"/>
      <c r="RKV8" s="241"/>
      <c r="RKW8" s="241"/>
      <c r="RKX8" s="241"/>
      <c r="RKY8" s="241"/>
      <c r="RKZ8" s="241"/>
      <c r="RLA8" s="241"/>
      <c r="RLB8" s="241"/>
      <c r="RLC8" s="241"/>
      <c r="RLD8" s="241"/>
      <c r="RLE8" s="241"/>
      <c r="RLF8" s="241"/>
      <c r="RLG8" s="241"/>
      <c r="RLH8" s="241"/>
      <c r="RLI8" s="241"/>
      <c r="RLJ8" s="241"/>
      <c r="RLK8" s="241"/>
      <c r="RLL8" s="241"/>
      <c r="RLM8" s="241"/>
      <c r="RLN8" s="241"/>
      <c r="RLO8" s="241"/>
      <c r="RLP8" s="241"/>
      <c r="RLQ8" s="241"/>
      <c r="RLR8" s="241"/>
      <c r="RLS8" s="241"/>
      <c r="RLT8" s="241"/>
      <c r="RLU8" s="241"/>
      <c r="RLV8" s="241"/>
      <c r="RLW8" s="241"/>
      <c r="RLX8" s="241"/>
      <c r="RLY8" s="241"/>
      <c r="RLZ8" s="241"/>
      <c r="RMA8" s="241"/>
      <c r="RMB8" s="241"/>
      <c r="RMC8" s="241"/>
      <c r="RMD8" s="241"/>
      <c r="RME8" s="241"/>
      <c r="RMF8" s="241"/>
      <c r="RMG8" s="241"/>
      <c r="RMH8" s="241"/>
      <c r="RMI8" s="241"/>
      <c r="RMJ8" s="241"/>
      <c r="RMK8" s="241"/>
      <c r="RML8" s="241"/>
      <c r="RMM8" s="241"/>
      <c r="RMN8" s="241"/>
      <c r="RMO8" s="241"/>
      <c r="RMP8" s="241"/>
      <c r="RMQ8" s="241"/>
      <c r="RMR8" s="241"/>
      <c r="RMS8" s="241"/>
      <c r="RMT8" s="241"/>
      <c r="RMU8" s="241"/>
      <c r="RMV8" s="241"/>
      <c r="RMW8" s="241"/>
      <c r="RMX8" s="241"/>
      <c r="RMY8" s="241"/>
      <c r="RMZ8" s="241"/>
      <c r="RNA8" s="241"/>
      <c r="RNB8" s="241"/>
      <c r="RNC8" s="241"/>
      <c r="RND8" s="241"/>
      <c r="RNE8" s="241"/>
      <c r="RNF8" s="241"/>
      <c r="RNG8" s="241"/>
      <c r="RNH8" s="241"/>
      <c r="RNI8" s="241"/>
      <c r="RNJ8" s="241"/>
      <c r="RNK8" s="241"/>
      <c r="RNL8" s="241"/>
      <c r="RNM8" s="241"/>
      <c r="RNN8" s="241"/>
      <c r="RNO8" s="241"/>
      <c r="RNP8" s="241"/>
      <c r="RNQ8" s="241"/>
      <c r="RNR8" s="241"/>
      <c r="RNS8" s="241"/>
      <c r="RNT8" s="241"/>
      <c r="RNU8" s="241"/>
      <c r="RNV8" s="241"/>
      <c r="RNW8" s="241"/>
      <c r="RNX8" s="241"/>
      <c r="RNY8" s="241"/>
      <c r="RNZ8" s="241"/>
      <c r="ROA8" s="241"/>
      <c r="ROB8" s="241"/>
      <c r="ROC8" s="241"/>
      <c r="ROD8" s="241"/>
      <c r="ROE8" s="241"/>
      <c r="ROF8" s="241"/>
      <c r="ROG8" s="241"/>
      <c r="ROH8" s="241"/>
      <c r="ROI8" s="241"/>
      <c r="ROJ8" s="241"/>
      <c r="ROK8" s="241"/>
      <c r="ROL8" s="241"/>
      <c r="ROM8" s="241"/>
      <c r="RON8" s="241"/>
      <c r="ROO8" s="241"/>
      <c r="ROP8" s="241"/>
      <c r="ROQ8" s="241"/>
      <c r="ROR8" s="241"/>
      <c r="ROS8" s="241"/>
      <c r="ROT8" s="241"/>
      <c r="ROU8" s="241"/>
      <c r="ROV8" s="241"/>
      <c r="ROW8" s="241"/>
      <c r="ROX8" s="241"/>
      <c r="ROY8" s="241"/>
      <c r="ROZ8" s="241"/>
      <c r="RPA8" s="241"/>
      <c r="RPB8" s="241"/>
      <c r="RPC8" s="241"/>
      <c r="RPD8" s="241"/>
      <c r="RPE8" s="241"/>
      <c r="RPF8" s="241"/>
      <c r="RPG8" s="241"/>
      <c r="RPH8" s="241"/>
      <c r="RPI8" s="241"/>
      <c r="RPJ8" s="241"/>
      <c r="RPK8" s="241"/>
      <c r="RPL8" s="241"/>
      <c r="RPM8" s="241"/>
      <c r="RPN8" s="241"/>
      <c r="RPO8" s="241"/>
      <c r="RPP8" s="241"/>
      <c r="RPQ8" s="241"/>
      <c r="RPR8" s="241"/>
      <c r="RPS8" s="241"/>
      <c r="RPT8" s="241"/>
      <c r="RPU8" s="241"/>
      <c r="RPV8" s="241"/>
      <c r="RPW8" s="241"/>
      <c r="RPX8" s="241"/>
      <c r="RPY8" s="241"/>
      <c r="RPZ8" s="241"/>
      <c r="RQA8" s="241"/>
      <c r="RQB8" s="241"/>
      <c r="RQC8" s="241"/>
      <c r="RQD8" s="241"/>
      <c r="RQE8" s="241"/>
      <c r="RQF8" s="241"/>
      <c r="RQG8" s="241"/>
      <c r="RQH8" s="241"/>
      <c r="RQI8" s="241"/>
      <c r="RQJ8" s="241"/>
      <c r="RQK8" s="241"/>
      <c r="RQL8" s="241"/>
      <c r="RQM8" s="241"/>
      <c r="RQN8" s="241"/>
      <c r="RQO8" s="241"/>
      <c r="RQP8" s="241"/>
      <c r="RQQ8" s="241"/>
      <c r="RQR8" s="241"/>
      <c r="RQS8" s="241"/>
      <c r="RQT8" s="241"/>
      <c r="RQU8" s="241"/>
      <c r="RQV8" s="241"/>
      <c r="RQW8" s="241"/>
      <c r="RQX8" s="241"/>
      <c r="RQY8" s="241"/>
      <c r="RQZ8" s="241"/>
      <c r="RRA8" s="241"/>
      <c r="RRB8" s="241"/>
      <c r="RRC8" s="241"/>
      <c r="RRD8" s="241"/>
      <c r="RRE8" s="241"/>
      <c r="RRF8" s="241"/>
      <c r="RRG8" s="241"/>
      <c r="RRH8" s="241"/>
      <c r="RRI8" s="241"/>
      <c r="RRJ8" s="241"/>
      <c r="RRK8" s="241"/>
      <c r="RRL8" s="241"/>
      <c r="RRM8" s="241"/>
      <c r="RRN8" s="241"/>
      <c r="RRO8" s="241"/>
      <c r="RRP8" s="241"/>
      <c r="RRQ8" s="241"/>
      <c r="RRR8" s="241"/>
      <c r="RRS8" s="241"/>
      <c r="RRT8" s="241"/>
      <c r="RRU8" s="241"/>
      <c r="RRV8" s="241"/>
      <c r="RRW8" s="241"/>
      <c r="RRX8" s="241"/>
      <c r="RRY8" s="241"/>
      <c r="RRZ8" s="241"/>
      <c r="RSA8" s="241"/>
      <c r="RSB8" s="241"/>
      <c r="RSC8" s="241"/>
      <c r="RSD8" s="241"/>
      <c r="RSE8" s="241"/>
      <c r="RSF8" s="241"/>
      <c r="RSG8" s="241"/>
      <c r="RSH8" s="241"/>
      <c r="RSI8" s="241"/>
      <c r="RSJ8" s="241"/>
      <c r="RSK8" s="241"/>
      <c r="RSL8" s="241"/>
      <c r="RSM8" s="241"/>
      <c r="RSN8" s="241"/>
      <c r="RSO8" s="241"/>
      <c r="RSP8" s="241"/>
      <c r="RSQ8" s="241"/>
      <c r="RSR8" s="241"/>
      <c r="RSS8" s="241"/>
      <c r="RST8" s="241"/>
      <c r="RSU8" s="241"/>
      <c r="RSV8" s="241"/>
      <c r="RSW8" s="241"/>
      <c r="RSX8" s="241"/>
      <c r="RSY8" s="241"/>
      <c r="RSZ8" s="241"/>
      <c r="RTA8" s="241"/>
      <c r="RTB8" s="241"/>
      <c r="RTC8" s="241"/>
      <c r="RTD8" s="241"/>
      <c r="RTE8" s="241"/>
      <c r="RTF8" s="241"/>
      <c r="RTG8" s="241"/>
      <c r="RTH8" s="241"/>
      <c r="RTI8" s="241"/>
      <c r="RTJ8" s="241"/>
      <c r="RTK8" s="241"/>
      <c r="RTL8" s="241"/>
      <c r="RTM8" s="241"/>
      <c r="RTN8" s="241"/>
      <c r="RTO8" s="241"/>
      <c r="RTP8" s="241"/>
      <c r="RTQ8" s="241"/>
      <c r="RTR8" s="241"/>
      <c r="RTS8" s="241"/>
      <c r="RTT8" s="241"/>
      <c r="RTU8" s="241"/>
      <c r="RTV8" s="241"/>
      <c r="RTW8" s="241"/>
      <c r="RTX8" s="241"/>
      <c r="RTY8" s="241"/>
      <c r="RTZ8" s="241"/>
      <c r="RUA8" s="241"/>
      <c r="RUB8" s="241"/>
      <c r="RUC8" s="241"/>
      <c r="RUD8" s="241"/>
      <c r="RUE8" s="241"/>
      <c r="RUF8" s="241"/>
      <c r="RUG8" s="241"/>
      <c r="RUH8" s="241"/>
      <c r="RUI8" s="241"/>
      <c r="RUJ8" s="241"/>
      <c r="RUK8" s="241"/>
      <c r="RUL8" s="241"/>
      <c r="RUM8" s="241"/>
      <c r="RUN8" s="241"/>
      <c r="RUO8" s="241"/>
      <c r="RUP8" s="241"/>
      <c r="RUQ8" s="241"/>
      <c r="RUR8" s="241"/>
      <c r="RUS8" s="241"/>
      <c r="RUT8" s="241"/>
      <c r="RUU8" s="241"/>
      <c r="RUV8" s="241"/>
      <c r="RUW8" s="241"/>
      <c r="RUX8" s="241"/>
      <c r="RUY8" s="241"/>
      <c r="RUZ8" s="241"/>
      <c r="RVA8" s="241"/>
      <c r="RVB8" s="241"/>
      <c r="RVC8" s="241"/>
      <c r="RVD8" s="241"/>
      <c r="RVE8" s="241"/>
      <c r="RVF8" s="241"/>
      <c r="RVG8" s="241"/>
      <c r="RVH8" s="241"/>
      <c r="RVI8" s="241"/>
      <c r="RVJ8" s="241"/>
      <c r="RVK8" s="241"/>
      <c r="RVL8" s="241"/>
      <c r="RVM8" s="241"/>
      <c r="RVN8" s="241"/>
      <c r="RVO8" s="241"/>
      <c r="RVP8" s="241"/>
      <c r="RVQ8" s="241"/>
      <c r="RVR8" s="241"/>
      <c r="RVS8" s="241"/>
      <c r="RVT8" s="241"/>
      <c r="RVU8" s="241"/>
      <c r="RVV8" s="241"/>
      <c r="RVW8" s="241"/>
      <c r="RVX8" s="241"/>
      <c r="RVY8" s="241"/>
      <c r="RVZ8" s="241"/>
      <c r="RWA8" s="241"/>
      <c r="RWB8" s="241"/>
      <c r="RWC8" s="241"/>
      <c r="RWD8" s="241"/>
      <c r="RWE8" s="241"/>
      <c r="RWF8" s="241"/>
      <c r="RWG8" s="241"/>
      <c r="RWH8" s="241"/>
      <c r="RWI8" s="241"/>
      <c r="RWJ8" s="241"/>
      <c r="RWK8" s="241"/>
      <c r="RWL8" s="241"/>
      <c r="RWM8" s="241"/>
      <c r="RWN8" s="241"/>
      <c r="RWO8" s="241"/>
      <c r="RWP8" s="241"/>
      <c r="RWQ8" s="241"/>
      <c r="RWR8" s="241"/>
      <c r="RWS8" s="241"/>
      <c r="RWT8" s="241"/>
      <c r="RWU8" s="241"/>
      <c r="RWV8" s="241"/>
      <c r="RWW8" s="241"/>
      <c r="RWX8" s="241"/>
      <c r="RWY8" s="241"/>
      <c r="RWZ8" s="241"/>
      <c r="RXA8" s="241"/>
      <c r="RXB8" s="241"/>
      <c r="RXC8" s="241"/>
      <c r="RXD8" s="241"/>
      <c r="RXE8" s="241"/>
      <c r="RXF8" s="241"/>
      <c r="RXG8" s="241"/>
      <c r="RXH8" s="241"/>
      <c r="RXI8" s="241"/>
      <c r="RXJ8" s="241"/>
      <c r="RXK8" s="241"/>
      <c r="RXL8" s="241"/>
      <c r="RXM8" s="241"/>
      <c r="RXN8" s="241"/>
      <c r="RXO8" s="241"/>
      <c r="RXP8" s="241"/>
      <c r="RXQ8" s="241"/>
      <c r="RXR8" s="241"/>
      <c r="RXS8" s="241"/>
      <c r="RXT8" s="241"/>
      <c r="RXU8" s="241"/>
      <c r="RXV8" s="241"/>
      <c r="RXW8" s="241"/>
      <c r="RXX8" s="241"/>
      <c r="RXY8" s="241"/>
      <c r="RXZ8" s="241"/>
      <c r="RYA8" s="241"/>
      <c r="RYB8" s="241"/>
      <c r="RYC8" s="241"/>
      <c r="RYD8" s="241"/>
      <c r="RYE8" s="241"/>
      <c r="RYF8" s="241"/>
      <c r="RYG8" s="241"/>
      <c r="RYH8" s="241"/>
      <c r="RYI8" s="241"/>
      <c r="RYJ8" s="241"/>
      <c r="RYK8" s="241"/>
      <c r="RYL8" s="241"/>
      <c r="RYM8" s="241"/>
      <c r="RYN8" s="241"/>
      <c r="RYO8" s="241"/>
      <c r="RYP8" s="241"/>
      <c r="RYQ8" s="241"/>
      <c r="RYR8" s="241"/>
      <c r="RYS8" s="241"/>
      <c r="RYT8" s="241"/>
      <c r="RYU8" s="241"/>
      <c r="RYV8" s="241"/>
      <c r="RYW8" s="241"/>
      <c r="RYX8" s="241"/>
      <c r="RYY8" s="241"/>
      <c r="RYZ8" s="241"/>
      <c r="RZA8" s="241"/>
      <c r="RZB8" s="241"/>
      <c r="RZC8" s="241"/>
      <c r="RZD8" s="241"/>
      <c r="RZE8" s="241"/>
      <c r="RZF8" s="241"/>
      <c r="RZG8" s="241"/>
      <c r="RZH8" s="241"/>
      <c r="RZI8" s="241"/>
      <c r="RZJ8" s="241"/>
      <c r="RZK8" s="241"/>
      <c r="RZL8" s="241"/>
      <c r="RZM8" s="241"/>
      <c r="RZN8" s="241"/>
      <c r="RZO8" s="241"/>
      <c r="RZP8" s="241"/>
      <c r="RZQ8" s="241"/>
      <c r="RZR8" s="241"/>
      <c r="RZS8" s="241"/>
      <c r="RZT8" s="241"/>
      <c r="RZU8" s="241"/>
      <c r="RZV8" s="241"/>
      <c r="RZW8" s="241"/>
      <c r="RZX8" s="241"/>
      <c r="RZY8" s="241"/>
      <c r="RZZ8" s="241"/>
      <c r="SAA8" s="241"/>
      <c r="SAB8" s="241"/>
      <c r="SAC8" s="241"/>
      <c r="SAD8" s="241"/>
      <c r="SAE8" s="241"/>
      <c r="SAF8" s="241"/>
      <c r="SAG8" s="241"/>
      <c r="SAH8" s="241"/>
      <c r="SAI8" s="241"/>
      <c r="SAJ8" s="241"/>
      <c r="SAK8" s="241"/>
      <c r="SAL8" s="241"/>
      <c r="SAM8" s="241"/>
      <c r="SAN8" s="241"/>
      <c r="SAO8" s="241"/>
      <c r="SAP8" s="241"/>
      <c r="SAQ8" s="241"/>
      <c r="SAR8" s="241"/>
      <c r="SAS8" s="241"/>
      <c r="SAT8" s="241"/>
      <c r="SAU8" s="241"/>
      <c r="SAV8" s="241"/>
      <c r="SAW8" s="241"/>
      <c r="SAX8" s="241"/>
      <c r="SAY8" s="241"/>
      <c r="SAZ8" s="241"/>
      <c r="SBA8" s="241"/>
      <c r="SBB8" s="241"/>
      <c r="SBC8" s="241"/>
      <c r="SBD8" s="241"/>
      <c r="SBE8" s="241"/>
      <c r="SBF8" s="241"/>
      <c r="SBG8" s="241"/>
      <c r="SBH8" s="241"/>
      <c r="SBI8" s="241"/>
      <c r="SBJ8" s="241"/>
      <c r="SBK8" s="241"/>
      <c r="SBL8" s="241"/>
      <c r="SBM8" s="241"/>
      <c r="SBN8" s="241"/>
      <c r="SBO8" s="241"/>
      <c r="SBP8" s="241"/>
      <c r="SBQ8" s="241"/>
      <c r="SBR8" s="241"/>
      <c r="SBS8" s="241"/>
      <c r="SBT8" s="241"/>
      <c r="SBU8" s="241"/>
      <c r="SBV8" s="241"/>
      <c r="SBW8" s="241"/>
      <c r="SBX8" s="241"/>
      <c r="SBY8" s="241"/>
      <c r="SBZ8" s="241"/>
      <c r="SCA8" s="241"/>
      <c r="SCB8" s="241"/>
      <c r="SCC8" s="241"/>
      <c r="SCD8" s="241"/>
      <c r="SCE8" s="241"/>
      <c r="SCF8" s="241"/>
      <c r="SCG8" s="241"/>
      <c r="SCH8" s="241"/>
      <c r="SCI8" s="241"/>
      <c r="SCJ8" s="241"/>
      <c r="SCK8" s="241"/>
      <c r="SCL8" s="241"/>
      <c r="SCM8" s="241"/>
      <c r="SCN8" s="241"/>
      <c r="SCO8" s="241"/>
      <c r="SCP8" s="241"/>
      <c r="SCQ8" s="241"/>
      <c r="SCR8" s="241"/>
      <c r="SCS8" s="241"/>
      <c r="SCT8" s="241"/>
      <c r="SCU8" s="241"/>
      <c r="SCV8" s="241"/>
      <c r="SCW8" s="241"/>
      <c r="SCX8" s="241"/>
      <c r="SCY8" s="241"/>
      <c r="SCZ8" s="241"/>
      <c r="SDA8" s="241"/>
      <c r="SDB8" s="241"/>
      <c r="SDC8" s="241"/>
      <c r="SDD8" s="241"/>
      <c r="SDE8" s="241"/>
      <c r="SDF8" s="241"/>
      <c r="SDG8" s="241"/>
      <c r="SDH8" s="241"/>
      <c r="SDI8" s="241"/>
      <c r="SDJ8" s="241"/>
      <c r="SDK8" s="241"/>
      <c r="SDL8" s="241"/>
      <c r="SDM8" s="241"/>
      <c r="SDN8" s="241"/>
      <c r="SDO8" s="241"/>
      <c r="SDP8" s="241"/>
      <c r="SDQ8" s="241"/>
      <c r="SDR8" s="241"/>
      <c r="SDS8" s="241"/>
      <c r="SDT8" s="241"/>
      <c r="SDU8" s="241"/>
      <c r="SDV8" s="241"/>
      <c r="SDW8" s="241"/>
      <c r="SDX8" s="241"/>
      <c r="SDY8" s="241"/>
      <c r="SDZ8" s="241"/>
      <c r="SEA8" s="241"/>
      <c r="SEB8" s="241"/>
      <c r="SEC8" s="241"/>
      <c r="SED8" s="241"/>
      <c r="SEE8" s="241"/>
      <c r="SEF8" s="241"/>
      <c r="SEG8" s="241"/>
      <c r="SEH8" s="241"/>
      <c r="SEI8" s="241"/>
      <c r="SEJ8" s="241"/>
      <c r="SEK8" s="241"/>
      <c r="SEL8" s="241"/>
      <c r="SEM8" s="241"/>
      <c r="SEN8" s="241"/>
      <c r="SEO8" s="241"/>
      <c r="SEP8" s="241"/>
      <c r="SEQ8" s="241"/>
      <c r="SER8" s="241"/>
      <c r="SES8" s="241"/>
      <c r="SET8" s="241"/>
      <c r="SEU8" s="241"/>
      <c r="SEV8" s="241"/>
      <c r="SEW8" s="241"/>
      <c r="SEX8" s="241"/>
      <c r="SEY8" s="241"/>
      <c r="SEZ8" s="241"/>
      <c r="SFA8" s="241"/>
      <c r="SFB8" s="241"/>
      <c r="SFC8" s="241"/>
      <c r="SFD8" s="241"/>
      <c r="SFE8" s="241"/>
      <c r="SFF8" s="241"/>
      <c r="SFG8" s="241"/>
      <c r="SFH8" s="241"/>
      <c r="SFI8" s="241"/>
      <c r="SFJ8" s="241"/>
      <c r="SFK8" s="241"/>
      <c r="SFL8" s="241"/>
      <c r="SFM8" s="241"/>
      <c r="SFN8" s="241"/>
      <c r="SFO8" s="241"/>
      <c r="SFP8" s="241"/>
      <c r="SFQ8" s="241"/>
      <c r="SFR8" s="241"/>
      <c r="SFS8" s="241"/>
      <c r="SFT8" s="241"/>
      <c r="SFU8" s="241"/>
      <c r="SFV8" s="241"/>
      <c r="SFW8" s="241"/>
      <c r="SFX8" s="241"/>
      <c r="SFY8" s="241"/>
      <c r="SFZ8" s="241"/>
      <c r="SGA8" s="241"/>
      <c r="SGB8" s="241"/>
      <c r="SGC8" s="241"/>
      <c r="SGD8" s="241"/>
      <c r="SGE8" s="241"/>
      <c r="SGF8" s="241"/>
      <c r="SGG8" s="241"/>
      <c r="SGH8" s="241"/>
      <c r="SGI8" s="241"/>
      <c r="SGJ8" s="241"/>
      <c r="SGK8" s="241"/>
      <c r="SGL8" s="241"/>
      <c r="SGM8" s="241"/>
      <c r="SGN8" s="241"/>
      <c r="SGO8" s="241"/>
      <c r="SGP8" s="241"/>
      <c r="SGQ8" s="241"/>
      <c r="SGR8" s="241"/>
      <c r="SGS8" s="241"/>
      <c r="SGT8" s="241"/>
      <c r="SGU8" s="241"/>
      <c r="SGV8" s="241"/>
      <c r="SGW8" s="241"/>
      <c r="SGX8" s="241"/>
      <c r="SGY8" s="241"/>
      <c r="SGZ8" s="241"/>
      <c r="SHA8" s="241"/>
      <c r="SHB8" s="241"/>
      <c r="SHC8" s="241"/>
      <c r="SHD8" s="241"/>
      <c r="SHE8" s="241"/>
      <c r="SHF8" s="241"/>
      <c r="SHG8" s="241"/>
      <c r="SHH8" s="241"/>
      <c r="SHI8" s="241"/>
      <c r="SHJ8" s="241"/>
      <c r="SHK8" s="241"/>
      <c r="SHL8" s="241"/>
      <c r="SHM8" s="241"/>
      <c r="SHN8" s="241"/>
      <c r="SHO8" s="241"/>
      <c r="SHP8" s="241"/>
      <c r="SHQ8" s="241"/>
      <c r="SHR8" s="241"/>
      <c r="SHS8" s="241"/>
      <c r="SHT8" s="241"/>
      <c r="SHU8" s="241"/>
      <c r="SHV8" s="241"/>
      <c r="SHW8" s="241"/>
      <c r="SHX8" s="241"/>
      <c r="SHY8" s="241"/>
      <c r="SHZ8" s="241"/>
      <c r="SIA8" s="241"/>
      <c r="SIB8" s="241"/>
      <c r="SIC8" s="241"/>
      <c r="SID8" s="241"/>
      <c r="SIE8" s="241"/>
      <c r="SIF8" s="241"/>
      <c r="SIG8" s="241"/>
      <c r="SIH8" s="241"/>
      <c r="SII8" s="241"/>
      <c r="SIJ8" s="241"/>
      <c r="SIK8" s="241"/>
      <c r="SIL8" s="241"/>
      <c r="SIM8" s="241"/>
      <c r="SIN8" s="241"/>
      <c r="SIO8" s="241"/>
      <c r="SIP8" s="241"/>
      <c r="SIQ8" s="241"/>
      <c r="SIR8" s="241"/>
      <c r="SIS8" s="241"/>
      <c r="SIT8" s="241"/>
      <c r="SIU8" s="241"/>
      <c r="SIV8" s="241"/>
      <c r="SIW8" s="241"/>
      <c r="SIX8" s="241"/>
      <c r="SIY8" s="241"/>
      <c r="SIZ8" s="241"/>
      <c r="SJA8" s="241"/>
      <c r="SJB8" s="241"/>
      <c r="SJC8" s="241"/>
      <c r="SJD8" s="241"/>
      <c r="SJE8" s="241"/>
      <c r="SJF8" s="241"/>
      <c r="SJG8" s="241"/>
      <c r="SJH8" s="241"/>
      <c r="SJI8" s="241"/>
      <c r="SJJ8" s="241"/>
      <c r="SJK8" s="241"/>
      <c r="SJL8" s="241"/>
      <c r="SJM8" s="241"/>
      <c r="SJN8" s="241"/>
      <c r="SJO8" s="241"/>
      <c r="SJP8" s="241"/>
      <c r="SJQ8" s="241"/>
      <c r="SJR8" s="241"/>
      <c r="SJS8" s="241"/>
      <c r="SJT8" s="241"/>
      <c r="SJU8" s="241"/>
      <c r="SJV8" s="241"/>
      <c r="SJW8" s="241"/>
      <c r="SJX8" s="241"/>
      <c r="SJY8" s="241"/>
      <c r="SJZ8" s="241"/>
      <c r="SKA8" s="241"/>
      <c r="SKB8" s="241"/>
      <c r="SKC8" s="241"/>
      <c r="SKD8" s="241"/>
      <c r="SKE8" s="241"/>
      <c r="SKF8" s="241"/>
      <c r="SKG8" s="241"/>
      <c r="SKH8" s="241"/>
      <c r="SKI8" s="241"/>
      <c r="SKJ8" s="241"/>
      <c r="SKK8" s="241"/>
      <c r="SKL8" s="241"/>
      <c r="SKM8" s="241"/>
      <c r="SKN8" s="241"/>
      <c r="SKO8" s="241"/>
      <c r="SKP8" s="241"/>
      <c r="SKQ8" s="241"/>
      <c r="SKR8" s="241"/>
      <c r="SKS8" s="241"/>
      <c r="SKT8" s="241"/>
      <c r="SKU8" s="241"/>
      <c r="SKV8" s="241"/>
      <c r="SKW8" s="241"/>
      <c r="SKX8" s="241"/>
      <c r="SKY8" s="241"/>
      <c r="SKZ8" s="241"/>
      <c r="SLA8" s="241"/>
      <c r="SLB8" s="241"/>
      <c r="SLC8" s="241"/>
      <c r="SLD8" s="241"/>
      <c r="SLE8" s="241"/>
      <c r="SLF8" s="241"/>
      <c r="SLG8" s="241"/>
      <c r="SLH8" s="241"/>
      <c r="SLI8" s="241"/>
      <c r="SLJ8" s="241"/>
      <c r="SLK8" s="241"/>
      <c r="SLL8" s="241"/>
      <c r="SLM8" s="241"/>
      <c r="SLN8" s="241"/>
      <c r="SLO8" s="241"/>
      <c r="SLP8" s="241"/>
      <c r="SLQ8" s="241"/>
      <c r="SLR8" s="241"/>
      <c r="SLS8" s="241"/>
      <c r="SLT8" s="241"/>
      <c r="SLU8" s="241"/>
      <c r="SLV8" s="241"/>
      <c r="SLW8" s="241"/>
      <c r="SLX8" s="241"/>
      <c r="SLY8" s="241"/>
      <c r="SLZ8" s="241"/>
      <c r="SMA8" s="241"/>
      <c r="SMB8" s="241"/>
      <c r="SMC8" s="241"/>
      <c r="SMD8" s="241"/>
      <c r="SME8" s="241"/>
      <c r="SMF8" s="241"/>
      <c r="SMG8" s="241"/>
      <c r="SMH8" s="241"/>
      <c r="SMI8" s="241"/>
      <c r="SMJ8" s="241"/>
      <c r="SMK8" s="241"/>
      <c r="SML8" s="241"/>
      <c r="SMM8" s="241"/>
      <c r="SMN8" s="241"/>
      <c r="SMO8" s="241"/>
      <c r="SMP8" s="241"/>
      <c r="SMQ8" s="241"/>
      <c r="SMR8" s="241"/>
      <c r="SMS8" s="241"/>
      <c r="SMT8" s="241"/>
      <c r="SMU8" s="241"/>
      <c r="SMV8" s="241"/>
      <c r="SMW8" s="241"/>
      <c r="SMX8" s="241"/>
      <c r="SMY8" s="241"/>
      <c r="SMZ8" s="241"/>
      <c r="SNA8" s="241"/>
      <c r="SNB8" s="241"/>
      <c r="SNC8" s="241"/>
      <c r="SND8" s="241"/>
      <c r="SNE8" s="241"/>
      <c r="SNF8" s="241"/>
      <c r="SNG8" s="241"/>
      <c r="SNH8" s="241"/>
      <c r="SNI8" s="241"/>
      <c r="SNJ8" s="241"/>
      <c r="SNK8" s="241"/>
      <c r="SNL8" s="241"/>
      <c r="SNM8" s="241"/>
      <c r="SNN8" s="241"/>
      <c r="SNO8" s="241"/>
      <c r="SNP8" s="241"/>
      <c r="SNQ8" s="241"/>
      <c r="SNR8" s="241"/>
      <c r="SNS8" s="241"/>
      <c r="SNT8" s="241"/>
      <c r="SNU8" s="241"/>
      <c r="SNV8" s="241"/>
      <c r="SNW8" s="241"/>
      <c r="SNX8" s="241"/>
      <c r="SNY8" s="241"/>
      <c r="SNZ8" s="241"/>
      <c r="SOA8" s="241"/>
      <c r="SOB8" s="241"/>
      <c r="SOC8" s="241"/>
      <c r="SOD8" s="241"/>
      <c r="SOE8" s="241"/>
      <c r="SOF8" s="241"/>
      <c r="SOG8" s="241"/>
      <c r="SOH8" s="241"/>
      <c r="SOI8" s="241"/>
      <c r="SOJ8" s="241"/>
      <c r="SOK8" s="241"/>
      <c r="SOL8" s="241"/>
      <c r="SOM8" s="241"/>
      <c r="SON8" s="241"/>
      <c r="SOO8" s="241"/>
      <c r="SOP8" s="241"/>
      <c r="SOQ8" s="241"/>
      <c r="SOR8" s="241"/>
      <c r="SOS8" s="241"/>
      <c r="SOT8" s="241"/>
      <c r="SOU8" s="241"/>
      <c r="SOV8" s="241"/>
      <c r="SOW8" s="241"/>
      <c r="SOX8" s="241"/>
      <c r="SOY8" s="241"/>
      <c r="SOZ8" s="241"/>
      <c r="SPA8" s="241"/>
      <c r="SPB8" s="241"/>
      <c r="SPC8" s="241"/>
      <c r="SPD8" s="241"/>
      <c r="SPE8" s="241"/>
      <c r="SPF8" s="241"/>
      <c r="SPG8" s="241"/>
      <c r="SPH8" s="241"/>
      <c r="SPI8" s="241"/>
      <c r="SPJ8" s="241"/>
      <c r="SPK8" s="241"/>
      <c r="SPL8" s="241"/>
      <c r="SPM8" s="241"/>
      <c r="SPN8" s="241"/>
      <c r="SPO8" s="241"/>
      <c r="SPP8" s="241"/>
      <c r="SPQ8" s="241"/>
      <c r="SPR8" s="241"/>
      <c r="SPS8" s="241"/>
      <c r="SPT8" s="241"/>
      <c r="SPU8" s="241"/>
      <c r="SPV8" s="241"/>
      <c r="SPW8" s="241"/>
      <c r="SPX8" s="241"/>
      <c r="SPY8" s="241"/>
      <c r="SPZ8" s="241"/>
      <c r="SQA8" s="241"/>
      <c r="SQB8" s="241"/>
      <c r="SQC8" s="241"/>
      <c r="SQD8" s="241"/>
      <c r="SQE8" s="241"/>
      <c r="SQF8" s="241"/>
      <c r="SQG8" s="241"/>
      <c r="SQH8" s="241"/>
      <c r="SQI8" s="241"/>
      <c r="SQJ8" s="241"/>
      <c r="SQK8" s="241"/>
      <c r="SQL8" s="241"/>
      <c r="SQM8" s="241"/>
      <c r="SQN8" s="241"/>
      <c r="SQO8" s="241"/>
      <c r="SQP8" s="241"/>
      <c r="SQQ8" s="241"/>
      <c r="SQR8" s="241"/>
      <c r="SQS8" s="241"/>
      <c r="SQT8" s="241"/>
      <c r="SQU8" s="241"/>
      <c r="SQV8" s="241"/>
      <c r="SQW8" s="241"/>
      <c r="SQX8" s="241"/>
      <c r="SQY8" s="241"/>
      <c r="SQZ8" s="241"/>
      <c r="SRA8" s="241"/>
      <c r="SRB8" s="241"/>
      <c r="SRC8" s="241"/>
      <c r="SRD8" s="241"/>
      <c r="SRE8" s="241"/>
      <c r="SRF8" s="241"/>
      <c r="SRG8" s="241"/>
      <c r="SRH8" s="241"/>
      <c r="SRI8" s="241"/>
      <c r="SRJ8" s="241"/>
      <c r="SRK8" s="241"/>
      <c r="SRL8" s="241"/>
      <c r="SRM8" s="241"/>
      <c r="SRN8" s="241"/>
      <c r="SRO8" s="241"/>
      <c r="SRP8" s="241"/>
      <c r="SRQ8" s="241"/>
      <c r="SRR8" s="241"/>
      <c r="SRS8" s="241"/>
      <c r="SRT8" s="241"/>
      <c r="SRU8" s="241"/>
      <c r="SRV8" s="241"/>
      <c r="SRW8" s="241"/>
      <c r="SRX8" s="241"/>
      <c r="SRY8" s="241"/>
      <c r="SRZ8" s="241"/>
      <c r="SSA8" s="241"/>
      <c r="SSB8" s="241"/>
      <c r="SSC8" s="241"/>
      <c r="SSD8" s="241"/>
      <c r="SSE8" s="241"/>
      <c r="SSF8" s="241"/>
      <c r="SSG8" s="241"/>
      <c r="SSH8" s="241"/>
      <c r="SSI8" s="241"/>
      <c r="SSJ8" s="241"/>
      <c r="SSK8" s="241"/>
      <c r="SSL8" s="241"/>
      <c r="SSM8" s="241"/>
      <c r="SSN8" s="241"/>
      <c r="SSO8" s="241"/>
      <c r="SSP8" s="241"/>
      <c r="SSQ8" s="241"/>
      <c r="SSR8" s="241"/>
      <c r="SSS8" s="241"/>
      <c r="SST8" s="241"/>
      <c r="SSU8" s="241"/>
      <c r="SSV8" s="241"/>
      <c r="SSW8" s="241"/>
      <c r="SSX8" s="241"/>
      <c r="SSY8" s="241"/>
      <c r="SSZ8" s="241"/>
      <c r="STA8" s="241"/>
      <c r="STB8" s="241"/>
      <c r="STC8" s="241"/>
      <c r="STD8" s="241"/>
      <c r="STE8" s="241"/>
      <c r="STF8" s="241"/>
      <c r="STG8" s="241"/>
      <c r="STH8" s="241"/>
      <c r="STI8" s="241"/>
      <c r="STJ8" s="241"/>
      <c r="STK8" s="241"/>
      <c r="STL8" s="241"/>
      <c r="STM8" s="241"/>
      <c r="STN8" s="241"/>
      <c r="STO8" s="241"/>
      <c r="STP8" s="241"/>
      <c r="STQ8" s="241"/>
      <c r="STR8" s="241"/>
      <c r="STS8" s="241"/>
      <c r="STT8" s="241"/>
      <c r="STU8" s="241"/>
      <c r="STV8" s="241"/>
      <c r="STW8" s="241"/>
      <c r="STX8" s="241"/>
      <c r="STY8" s="241"/>
      <c r="STZ8" s="241"/>
      <c r="SUA8" s="241"/>
      <c r="SUB8" s="241"/>
      <c r="SUC8" s="241"/>
      <c r="SUD8" s="241"/>
      <c r="SUE8" s="241"/>
      <c r="SUF8" s="241"/>
      <c r="SUG8" s="241"/>
      <c r="SUH8" s="241"/>
      <c r="SUI8" s="241"/>
      <c r="SUJ8" s="241"/>
      <c r="SUK8" s="241"/>
      <c r="SUL8" s="241"/>
      <c r="SUM8" s="241"/>
      <c r="SUN8" s="241"/>
      <c r="SUO8" s="241"/>
      <c r="SUP8" s="241"/>
      <c r="SUQ8" s="241"/>
      <c r="SUR8" s="241"/>
      <c r="SUS8" s="241"/>
      <c r="SUT8" s="241"/>
      <c r="SUU8" s="241"/>
      <c r="SUV8" s="241"/>
      <c r="SUW8" s="241"/>
      <c r="SUX8" s="241"/>
      <c r="SUY8" s="241"/>
      <c r="SUZ8" s="241"/>
      <c r="SVA8" s="241"/>
      <c r="SVB8" s="241"/>
      <c r="SVC8" s="241"/>
      <c r="SVD8" s="241"/>
      <c r="SVE8" s="241"/>
      <c r="SVF8" s="241"/>
      <c r="SVG8" s="241"/>
      <c r="SVH8" s="241"/>
      <c r="SVI8" s="241"/>
      <c r="SVJ8" s="241"/>
      <c r="SVK8" s="241"/>
      <c r="SVL8" s="241"/>
      <c r="SVM8" s="241"/>
      <c r="SVN8" s="241"/>
      <c r="SVO8" s="241"/>
      <c r="SVP8" s="241"/>
      <c r="SVQ8" s="241"/>
      <c r="SVR8" s="241"/>
      <c r="SVS8" s="241"/>
      <c r="SVT8" s="241"/>
      <c r="SVU8" s="241"/>
      <c r="SVV8" s="241"/>
      <c r="SVW8" s="241"/>
      <c r="SVX8" s="241"/>
      <c r="SVY8" s="241"/>
      <c r="SVZ8" s="241"/>
      <c r="SWA8" s="241"/>
      <c r="SWB8" s="241"/>
      <c r="SWC8" s="241"/>
      <c r="SWD8" s="241"/>
      <c r="SWE8" s="241"/>
      <c r="SWF8" s="241"/>
      <c r="SWG8" s="241"/>
      <c r="SWH8" s="241"/>
      <c r="SWI8" s="241"/>
      <c r="SWJ8" s="241"/>
      <c r="SWK8" s="241"/>
      <c r="SWL8" s="241"/>
      <c r="SWM8" s="241"/>
      <c r="SWN8" s="241"/>
      <c r="SWO8" s="241"/>
      <c r="SWP8" s="241"/>
      <c r="SWQ8" s="241"/>
      <c r="SWR8" s="241"/>
      <c r="SWS8" s="241"/>
      <c r="SWT8" s="241"/>
      <c r="SWU8" s="241"/>
      <c r="SWV8" s="241"/>
      <c r="SWW8" s="241"/>
      <c r="SWX8" s="241"/>
      <c r="SWY8" s="241"/>
      <c r="SWZ8" s="241"/>
      <c r="SXA8" s="241"/>
      <c r="SXB8" s="241"/>
      <c r="SXC8" s="241"/>
      <c r="SXD8" s="241"/>
      <c r="SXE8" s="241"/>
      <c r="SXF8" s="241"/>
      <c r="SXG8" s="241"/>
      <c r="SXH8" s="241"/>
      <c r="SXI8" s="241"/>
      <c r="SXJ8" s="241"/>
      <c r="SXK8" s="241"/>
      <c r="SXL8" s="241"/>
      <c r="SXM8" s="241"/>
      <c r="SXN8" s="241"/>
      <c r="SXO8" s="241"/>
      <c r="SXP8" s="241"/>
      <c r="SXQ8" s="241"/>
      <c r="SXR8" s="241"/>
      <c r="SXS8" s="241"/>
      <c r="SXT8" s="241"/>
      <c r="SXU8" s="241"/>
      <c r="SXV8" s="241"/>
      <c r="SXW8" s="241"/>
      <c r="SXX8" s="241"/>
      <c r="SXY8" s="241"/>
      <c r="SXZ8" s="241"/>
      <c r="SYA8" s="241"/>
      <c r="SYB8" s="241"/>
      <c r="SYC8" s="241"/>
      <c r="SYD8" s="241"/>
      <c r="SYE8" s="241"/>
      <c r="SYF8" s="241"/>
      <c r="SYG8" s="241"/>
      <c r="SYH8" s="241"/>
      <c r="SYI8" s="241"/>
      <c r="SYJ8" s="241"/>
      <c r="SYK8" s="241"/>
      <c r="SYL8" s="241"/>
      <c r="SYM8" s="241"/>
      <c r="SYN8" s="241"/>
      <c r="SYO8" s="241"/>
      <c r="SYP8" s="241"/>
      <c r="SYQ8" s="241"/>
      <c r="SYR8" s="241"/>
      <c r="SYS8" s="241"/>
      <c r="SYT8" s="241"/>
      <c r="SYU8" s="241"/>
      <c r="SYV8" s="241"/>
      <c r="SYW8" s="241"/>
      <c r="SYX8" s="241"/>
      <c r="SYY8" s="241"/>
      <c r="SYZ8" s="241"/>
      <c r="SZA8" s="241"/>
      <c r="SZB8" s="241"/>
      <c r="SZC8" s="241"/>
      <c r="SZD8" s="241"/>
      <c r="SZE8" s="241"/>
      <c r="SZF8" s="241"/>
      <c r="SZG8" s="241"/>
      <c r="SZH8" s="241"/>
      <c r="SZI8" s="241"/>
      <c r="SZJ8" s="241"/>
      <c r="SZK8" s="241"/>
      <c r="SZL8" s="241"/>
      <c r="SZM8" s="241"/>
      <c r="SZN8" s="241"/>
      <c r="SZO8" s="241"/>
      <c r="SZP8" s="241"/>
      <c r="SZQ8" s="241"/>
      <c r="SZR8" s="241"/>
      <c r="SZS8" s="241"/>
      <c r="SZT8" s="241"/>
      <c r="SZU8" s="241"/>
      <c r="SZV8" s="241"/>
      <c r="SZW8" s="241"/>
      <c r="SZX8" s="241"/>
      <c r="SZY8" s="241"/>
      <c r="SZZ8" s="241"/>
      <c r="TAA8" s="241"/>
      <c r="TAB8" s="241"/>
      <c r="TAC8" s="241"/>
      <c r="TAD8" s="241"/>
      <c r="TAE8" s="241"/>
      <c r="TAF8" s="241"/>
      <c r="TAG8" s="241"/>
      <c r="TAH8" s="241"/>
      <c r="TAI8" s="241"/>
      <c r="TAJ8" s="241"/>
      <c r="TAK8" s="241"/>
      <c r="TAL8" s="241"/>
      <c r="TAM8" s="241"/>
      <c r="TAN8" s="241"/>
      <c r="TAO8" s="241"/>
      <c r="TAP8" s="241"/>
      <c r="TAQ8" s="241"/>
      <c r="TAR8" s="241"/>
      <c r="TAS8" s="241"/>
      <c r="TAT8" s="241"/>
      <c r="TAU8" s="241"/>
      <c r="TAV8" s="241"/>
      <c r="TAW8" s="241"/>
      <c r="TAX8" s="241"/>
      <c r="TAY8" s="241"/>
      <c r="TAZ8" s="241"/>
      <c r="TBA8" s="241"/>
      <c r="TBB8" s="241"/>
      <c r="TBC8" s="241"/>
      <c r="TBD8" s="241"/>
      <c r="TBE8" s="241"/>
      <c r="TBF8" s="241"/>
      <c r="TBG8" s="241"/>
      <c r="TBH8" s="241"/>
      <c r="TBI8" s="241"/>
      <c r="TBJ8" s="241"/>
      <c r="TBK8" s="241"/>
      <c r="TBL8" s="241"/>
      <c r="TBM8" s="241"/>
      <c r="TBN8" s="241"/>
      <c r="TBO8" s="241"/>
      <c r="TBP8" s="241"/>
      <c r="TBQ8" s="241"/>
      <c r="TBR8" s="241"/>
      <c r="TBS8" s="241"/>
      <c r="TBT8" s="241"/>
      <c r="TBU8" s="241"/>
      <c r="TBV8" s="241"/>
      <c r="TBW8" s="241"/>
      <c r="TBX8" s="241"/>
      <c r="TBY8" s="241"/>
      <c r="TBZ8" s="241"/>
      <c r="TCA8" s="241"/>
      <c r="TCB8" s="241"/>
      <c r="TCC8" s="241"/>
      <c r="TCD8" s="241"/>
      <c r="TCE8" s="241"/>
      <c r="TCF8" s="241"/>
      <c r="TCG8" s="241"/>
      <c r="TCH8" s="241"/>
      <c r="TCI8" s="241"/>
      <c r="TCJ8" s="241"/>
      <c r="TCK8" s="241"/>
      <c r="TCL8" s="241"/>
      <c r="TCM8" s="241"/>
      <c r="TCN8" s="241"/>
      <c r="TCO8" s="241"/>
      <c r="TCP8" s="241"/>
      <c r="TCQ8" s="241"/>
      <c r="TCR8" s="241"/>
      <c r="TCS8" s="241"/>
      <c r="TCT8" s="241"/>
      <c r="TCU8" s="241"/>
      <c r="TCV8" s="241"/>
      <c r="TCW8" s="241"/>
      <c r="TCX8" s="241"/>
      <c r="TCY8" s="241"/>
      <c r="TCZ8" s="241"/>
      <c r="TDA8" s="241"/>
      <c r="TDB8" s="241"/>
      <c r="TDC8" s="241"/>
      <c r="TDD8" s="241"/>
      <c r="TDE8" s="241"/>
      <c r="TDF8" s="241"/>
      <c r="TDG8" s="241"/>
      <c r="TDH8" s="241"/>
      <c r="TDI8" s="241"/>
      <c r="TDJ8" s="241"/>
      <c r="TDK8" s="241"/>
      <c r="TDL8" s="241"/>
      <c r="TDM8" s="241"/>
      <c r="TDN8" s="241"/>
      <c r="TDO8" s="241"/>
      <c r="TDP8" s="241"/>
      <c r="TDQ8" s="241"/>
      <c r="TDR8" s="241"/>
      <c r="TDS8" s="241"/>
      <c r="TDT8" s="241"/>
      <c r="TDU8" s="241"/>
      <c r="TDV8" s="241"/>
      <c r="TDW8" s="241"/>
      <c r="TDX8" s="241"/>
      <c r="TDY8" s="241"/>
      <c r="TDZ8" s="241"/>
      <c r="TEA8" s="241"/>
      <c r="TEB8" s="241"/>
      <c r="TEC8" s="241"/>
      <c r="TED8" s="241"/>
      <c r="TEE8" s="241"/>
      <c r="TEF8" s="241"/>
      <c r="TEG8" s="241"/>
      <c r="TEH8" s="241"/>
      <c r="TEI8" s="241"/>
      <c r="TEJ8" s="241"/>
      <c r="TEK8" s="241"/>
      <c r="TEL8" s="241"/>
      <c r="TEM8" s="241"/>
      <c r="TEN8" s="241"/>
      <c r="TEO8" s="241"/>
      <c r="TEP8" s="241"/>
      <c r="TEQ8" s="241"/>
      <c r="TER8" s="241"/>
      <c r="TES8" s="241"/>
      <c r="TET8" s="241"/>
      <c r="TEU8" s="241"/>
      <c r="TEV8" s="241"/>
      <c r="TEW8" s="241"/>
      <c r="TEX8" s="241"/>
      <c r="TEY8" s="241"/>
      <c r="TEZ8" s="241"/>
      <c r="TFA8" s="241"/>
      <c r="TFB8" s="241"/>
      <c r="TFC8" s="241"/>
      <c r="TFD8" s="241"/>
      <c r="TFE8" s="241"/>
      <c r="TFF8" s="241"/>
      <c r="TFG8" s="241"/>
      <c r="TFH8" s="241"/>
      <c r="TFI8" s="241"/>
      <c r="TFJ8" s="241"/>
      <c r="TFK8" s="241"/>
      <c r="TFL8" s="241"/>
      <c r="TFM8" s="241"/>
      <c r="TFN8" s="241"/>
      <c r="TFO8" s="241"/>
      <c r="TFP8" s="241"/>
      <c r="TFQ8" s="241"/>
      <c r="TFR8" s="241"/>
      <c r="TFS8" s="241"/>
      <c r="TFT8" s="241"/>
      <c r="TFU8" s="241"/>
      <c r="TFV8" s="241"/>
      <c r="TFW8" s="241"/>
      <c r="TFX8" s="241"/>
      <c r="TFY8" s="241"/>
      <c r="TFZ8" s="241"/>
      <c r="TGA8" s="241"/>
      <c r="TGB8" s="241"/>
      <c r="TGC8" s="241"/>
      <c r="TGD8" s="241"/>
      <c r="TGE8" s="241"/>
      <c r="TGF8" s="241"/>
      <c r="TGG8" s="241"/>
      <c r="TGH8" s="241"/>
      <c r="TGI8" s="241"/>
      <c r="TGJ8" s="241"/>
      <c r="TGK8" s="241"/>
      <c r="TGL8" s="241"/>
      <c r="TGM8" s="241"/>
      <c r="TGN8" s="241"/>
      <c r="TGO8" s="241"/>
      <c r="TGP8" s="241"/>
      <c r="TGQ8" s="241"/>
      <c r="TGR8" s="241"/>
      <c r="TGS8" s="241"/>
      <c r="TGT8" s="241"/>
      <c r="TGU8" s="241"/>
      <c r="TGV8" s="241"/>
      <c r="TGW8" s="241"/>
      <c r="TGX8" s="241"/>
      <c r="TGY8" s="241"/>
      <c r="TGZ8" s="241"/>
      <c r="THA8" s="241"/>
      <c r="THB8" s="241"/>
      <c r="THC8" s="241"/>
      <c r="THD8" s="241"/>
      <c r="THE8" s="241"/>
      <c r="THF8" s="241"/>
      <c r="THG8" s="241"/>
      <c r="THH8" s="241"/>
      <c r="THI8" s="241"/>
      <c r="THJ8" s="241"/>
      <c r="THK8" s="241"/>
      <c r="THL8" s="241"/>
      <c r="THM8" s="241"/>
      <c r="THN8" s="241"/>
      <c r="THO8" s="241"/>
      <c r="THP8" s="241"/>
      <c r="THQ8" s="241"/>
      <c r="THR8" s="241"/>
      <c r="THS8" s="241"/>
      <c r="THT8" s="241"/>
      <c r="THU8" s="241"/>
      <c r="THV8" s="241"/>
      <c r="THW8" s="241"/>
      <c r="THX8" s="241"/>
      <c r="THY8" s="241"/>
      <c r="THZ8" s="241"/>
      <c r="TIA8" s="241"/>
      <c r="TIB8" s="241"/>
      <c r="TIC8" s="241"/>
      <c r="TID8" s="241"/>
      <c r="TIE8" s="241"/>
      <c r="TIF8" s="241"/>
      <c r="TIG8" s="241"/>
      <c r="TIH8" s="241"/>
      <c r="TII8" s="241"/>
      <c r="TIJ8" s="241"/>
      <c r="TIK8" s="241"/>
      <c r="TIL8" s="241"/>
      <c r="TIM8" s="241"/>
      <c r="TIN8" s="241"/>
      <c r="TIO8" s="241"/>
      <c r="TIP8" s="241"/>
      <c r="TIQ8" s="241"/>
      <c r="TIR8" s="241"/>
      <c r="TIS8" s="241"/>
      <c r="TIT8" s="241"/>
      <c r="TIU8" s="241"/>
      <c r="TIV8" s="241"/>
      <c r="TIW8" s="241"/>
      <c r="TIX8" s="241"/>
      <c r="TIY8" s="241"/>
      <c r="TIZ8" s="241"/>
      <c r="TJA8" s="241"/>
      <c r="TJB8" s="241"/>
      <c r="TJC8" s="241"/>
      <c r="TJD8" s="241"/>
      <c r="TJE8" s="241"/>
      <c r="TJF8" s="241"/>
      <c r="TJG8" s="241"/>
      <c r="TJH8" s="241"/>
      <c r="TJI8" s="241"/>
      <c r="TJJ8" s="241"/>
      <c r="TJK8" s="241"/>
      <c r="TJL8" s="241"/>
      <c r="TJM8" s="241"/>
      <c r="TJN8" s="241"/>
      <c r="TJO8" s="241"/>
      <c r="TJP8" s="241"/>
      <c r="TJQ8" s="241"/>
      <c r="TJR8" s="241"/>
      <c r="TJS8" s="241"/>
      <c r="TJT8" s="241"/>
      <c r="TJU8" s="241"/>
      <c r="TJV8" s="241"/>
      <c r="TJW8" s="241"/>
      <c r="TJX8" s="241"/>
      <c r="TJY8" s="241"/>
      <c r="TJZ8" s="241"/>
      <c r="TKA8" s="241"/>
      <c r="TKB8" s="241"/>
      <c r="TKC8" s="241"/>
      <c r="TKD8" s="241"/>
      <c r="TKE8" s="241"/>
      <c r="TKF8" s="241"/>
      <c r="TKG8" s="241"/>
      <c r="TKH8" s="241"/>
      <c r="TKI8" s="241"/>
      <c r="TKJ8" s="241"/>
      <c r="TKK8" s="241"/>
      <c r="TKL8" s="241"/>
      <c r="TKM8" s="241"/>
      <c r="TKN8" s="241"/>
      <c r="TKO8" s="241"/>
      <c r="TKP8" s="241"/>
      <c r="TKQ8" s="241"/>
      <c r="TKR8" s="241"/>
      <c r="TKS8" s="241"/>
      <c r="TKT8" s="241"/>
      <c r="TKU8" s="241"/>
      <c r="TKV8" s="241"/>
      <c r="TKW8" s="241"/>
      <c r="TKX8" s="241"/>
      <c r="TKY8" s="241"/>
      <c r="TKZ8" s="241"/>
      <c r="TLA8" s="241"/>
      <c r="TLB8" s="241"/>
      <c r="TLC8" s="241"/>
      <c r="TLD8" s="241"/>
      <c r="TLE8" s="241"/>
      <c r="TLF8" s="241"/>
      <c r="TLG8" s="241"/>
      <c r="TLH8" s="241"/>
      <c r="TLI8" s="241"/>
      <c r="TLJ8" s="241"/>
      <c r="TLK8" s="241"/>
      <c r="TLL8" s="241"/>
      <c r="TLM8" s="241"/>
      <c r="TLN8" s="241"/>
      <c r="TLO8" s="241"/>
      <c r="TLP8" s="241"/>
      <c r="TLQ8" s="241"/>
      <c r="TLR8" s="241"/>
      <c r="TLS8" s="241"/>
      <c r="TLT8" s="241"/>
      <c r="TLU8" s="241"/>
      <c r="TLV8" s="241"/>
      <c r="TLW8" s="241"/>
      <c r="TLX8" s="241"/>
      <c r="TLY8" s="241"/>
      <c r="TLZ8" s="241"/>
      <c r="TMA8" s="241"/>
      <c r="TMB8" s="241"/>
      <c r="TMC8" s="241"/>
      <c r="TMD8" s="241"/>
      <c r="TME8" s="241"/>
      <c r="TMF8" s="241"/>
      <c r="TMG8" s="241"/>
      <c r="TMH8" s="241"/>
      <c r="TMI8" s="241"/>
      <c r="TMJ8" s="241"/>
      <c r="TMK8" s="241"/>
      <c r="TML8" s="241"/>
      <c r="TMM8" s="241"/>
      <c r="TMN8" s="241"/>
      <c r="TMO8" s="241"/>
      <c r="TMP8" s="241"/>
      <c r="TMQ8" s="241"/>
      <c r="TMR8" s="241"/>
      <c r="TMS8" s="241"/>
      <c r="TMT8" s="241"/>
      <c r="TMU8" s="241"/>
      <c r="TMV8" s="241"/>
      <c r="TMW8" s="241"/>
      <c r="TMX8" s="241"/>
      <c r="TMY8" s="241"/>
      <c r="TMZ8" s="241"/>
      <c r="TNA8" s="241"/>
      <c r="TNB8" s="241"/>
      <c r="TNC8" s="241"/>
      <c r="TND8" s="241"/>
      <c r="TNE8" s="241"/>
      <c r="TNF8" s="241"/>
      <c r="TNG8" s="241"/>
      <c r="TNH8" s="241"/>
      <c r="TNI8" s="241"/>
      <c r="TNJ8" s="241"/>
      <c r="TNK8" s="241"/>
      <c r="TNL8" s="241"/>
      <c r="TNM8" s="241"/>
      <c r="TNN8" s="241"/>
      <c r="TNO8" s="241"/>
      <c r="TNP8" s="241"/>
      <c r="TNQ8" s="241"/>
      <c r="TNR8" s="241"/>
      <c r="TNS8" s="241"/>
      <c r="TNT8" s="241"/>
      <c r="TNU8" s="241"/>
      <c r="TNV8" s="241"/>
      <c r="TNW8" s="241"/>
      <c r="TNX8" s="241"/>
      <c r="TNY8" s="241"/>
      <c r="TNZ8" s="241"/>
      <c r="TOA8" s="241"/>
      <c r="TOB8" s="241"/>
      <c r="TOC8" s="241"/>
      <c r="TOD8" s="241"/>
      <c r="TOE8" s="241"/>
      <c r="TOF8" s="241"/>
      <c r="TOG8" s="241"/>
      <c r="TOH8" s="241"/>
      <c r="TOI8" s="241"/>
      <c r="TOJ8" s="241"/>
      <c r="TOK8" s="241"/>
      <c r="TOL8" s="241"/>
      <c r="TOM8" s="241"/>
      <c r="TON8" s="241"/>
      <c r="TOO8" s="241"/>
      <c r="TOP8" s="241"/>
      <c r="TOQ8" s="241"/>
      <c r="TOR8" s="241"/>
      <c r="TOS8" s="241"/>
      <c r="TOT8" s="241"/>
      <c r="TOU8" s="241"/>
      <c r="TOV8" s="241"/>
      <c r="TOW8" s="241"/>
      <c r="TOX8" s="241"/>
      <c r="TOY8" s="241"/>
      <c r="TOZ8" s="241"/>
      <c r="TPA8" s="241"/>
      <c r="TPB8" s="241"/>
      <c r="TPC8" s="241"/>
      <c r="TPD8" s="241"/>
      <c r="TPE8" s="241"/>
      <c r="TPF8" s="241"/>
      <c r="TPG8" s="241"/>
      <c r="TPH8" s="241"/>
      <c r="TPI8" s="241"/>
      <c r="TPJ8" s="241"/>
      <c r="TPK8" s="241"/>
      <c r="TPL8" s="241"/>
      <c r="TPM8" s="241"/>
      <c r="TPN8" s="241"/>
      <c r="TPO8" s="241"/>
      <c r="TPP8" s="241"/>
      <c r="TPQ8" s="241"/>
      <c r="TPR8" s="241"/>
      <c r="TPS8" s="241"/>
      <c r="TPT8" s="241"/>
      <c r="TPU8" s="241"/>
      <c r="TPV8" s="241"/>
      <c r="TPW8" s="241"/>
      <c r="TPX8" s="241"/>
      <c r="TPY8" s="241"/>
      <c r="TPZ8" s="241"/>
      <c r="TQA8" s="241"/>
      <c r="TQB8" s="241"/>
      <c r="TQC8" s="241"/>
      <c r="TQD8" s="241"/>
      <c r="TQE8" s="241"/>
      <c r="TQF8" s="241"/>
      <c r="TQG8" s="241"/>
      <c r="TQH8" s="241"/>
      <c r="TQI8" s="241"/>
      <c r="TQJ8" s="241"/>
      <c r="TQK8" s="241"/>
      <c r="TQL8" s="241"/>
      <c r="TQM8" s="241"/>
      <c r="TQN8" s="241"/>
      <c r="TQO8" s="241"/>
      <c r="TQP8" s="241"/>
      <c r="TQQ8" s="241"/>
      <c r="TQR8" s="241"/>
      <c r="TQS8" s="241"/>
      <c r="TQT8" s="241"/>
      <c r="TQU8" s="241"/>
      <c r="TQV8" s="241"/>
      <c r="TQW8" s="241"/>
      <c r="TQX8" s="241"/>
      <c r="TQY8" s="241"/>
      <c r="TQZ8" s="241"/>
      <c r="TRA8" s="241"/>
      <c r="TRB8" s="241"/>
      <c r="TRC8" s="241"/>
      <c r="TRD8" s="241"/>
      <c r="TRE8" s="241"/>
      <c r="TRF8" s="241"/>
      <c r="TRG8" s="241"/>
      <c r="TRH8" s="241"/>
      <c r="TRI8" s="241"/>
      <c r="TRJ8" s="241"/>
      <c r="TRK8" s="241"/>
      <c r="TRL8" s="241"/>
      <c r="TRM8" s="241"/>
      <c r="TRN8" s="241"/>
      <c r="TRO8" s="241"/>
      <c r="TRP8" s="241"/>
      <c r="TRQ8" s="241"/>
      <c r="TRR8" s="241"/>
      <c r="TRS8" s="241"/>
      <c r="TRT8" s="241"/>
      <c r="TRU8" s="241"/>
      <c r="TRV8" s="241"/>
      <c r="TRW8" s="241"/>
      <c r="TRX8" s="241"/>
      <c r="TRY8" s="241"/>
      <c r="TRZ8" s="241"/>
      <c r="TSA8" s="241"/>
      <c r="TSB8" s="241"/>
      <c r="TSC8" s="241"/>
      <c r="TSD8" s="241"/>
      <c r="TSE8" s="241"/>
      <c r="TSF8" s="241"/>
      <c r="TSG8" s="241"/>
      <c r="TSH8" s="241"/>
      <c r="TSI8" s="241"/>
      <c r="TSJ8" s="241"/>
      <c r="TSK8" s="241"/>
      <c r="TSL8" s="241"/>
      <c r="TSM8" s="241"/>
      <c r="TSN8" s="241"/>
      <c r="TSO8" s="241"/>
      <c r="TSP8" s="241"/>
      <c r="TSQ8" s="241"/>
      <c r="TSR8" s="241"/>
      <c r="TSS8" s="241"/>
      <c r="TST8" s="241"/>
      <c r="TSU8" s="241"/>
      <c r="TSV8" s="241"/>
      <c r="TSW8" s="241"/>
      <c r="TSX8" s="241"/>
      <c r="TSY8" s="241"/>
      <c r="TSZ8" s="241"/>
      <c r="TTA8" s="241"/>
      <c r="TTB8" s="241"/>
      <c r="TTC8" s="241"/>
      <c r="TTD8" s="241"/>
      <c r="TTE8" s="241"/>
      <c r="TTF8" s="241"/>
      <c r="TTG8" s="241"/>
      <c r="TTH8" s="241"/>
      <c r="TTI8" s="241"/>
      <c r="TTJ8" s="241"/>
      <c r="TTK8" s="241"/>
      <c r="TTL8" s="241"/>
      <c r="TTM8" s="241"/>
      <c r="TTN8" s="241"/>
      <c r="TTO8" s="241"/>
      <c r="TTP8" s="241"/>
      <c r="TTQ8" s="241"/>
      <c r="TTR8" s="241"/>
      <c r="TTS8" s="241"/>
      <c r="TTT8" s="241"/>
      <c r="TTU8" s="241"/>
      <c r="TTV8" s="241"/>
      <c r="TTW8" s="241"/>
      <c r="TTX8" s="241"/>
      <c r="TTY8" s="241"/>
      <c r="TTZ8" s="241"/>
      <c r="TUA8" s="241"/>
      <c r="TUB8" s="241"/>
      <c r="TUC8" s="241"/>
      <c r="TUD8" s="241"/>
      <c r="TUE8" s="241"/>
      <c r="TUF8" s="241"/>
      <c r="TUG8" s="241"/>
      <c r="TUH8" s="241"/>
      <c r="TUI8" s="241"/>
      <c r="TUJ8" s="241"/>
      <c r="TUK8" s="241"/>
      <c r="TUL8" s="241"/>
      <c r="TUM8" s="241"/>
      <c r="TUN8" s="241"/>
      <c r="TUO8" s="241"/>
      <c r="TUP8" s="241"/>
      <c r="TUQ8" s="241"/>
      <c r="TUR8" s="241"/>
      <c r="TUS8" s="241"/>
      <c r="TUT8" s="241"/>
      <c r="TUU8" s="241"/>
      <c r="TUV8" s="241"/>
      <c r="TUW8" s="241"/>
      <c r="TUX8" s="241"/>
      <c r="TUY8" s="241"/>
      <c r="TUZ8" s="241"/>
      <c r="TVA8" s="241"/>
      <c r="TVB8" s="241"/>
      <c r="TVC8" s="241"/>
      <c r="TVD8" s="241"/>
      <c r="TVE8" s="241"/>
      <c r="TVF8" s="241"/>
      <c r="TVG8" s="241"/>
      <c r="TVH8" s="241"/>
      <c r="TVI8" s="241"/>
      <c r="TVJ8" s="241"/>
      <c r="TVK8" s="241"/>
      <c r="TVL8" s="241"/>
      <c r="TVM8" s="241"/>
      <c r="TVN8" s="241"/>
      <c r="TVO8" s="241"/>
      <c r="TVP8" s="241"/>
      <c r="TVQ8" s="241"/>
      <c r="TVR8" s="241"/>
      <c r="TVS8" s="241"/>
      <c r="TVT8" s="241"/>
      <c r="TVU8" s="241"/>
      <c r="TVV8" s="241"/>
      <c r="TVW8" s="241"/>
      <c r="TVX8" s="241"/>
      <c r="TVY8" s="241"/>
      <c r="TVZ8" s="241"/>
      <c r="TWA8" s="241"/>
      <c r="TWB8" s="241"/>
      <c r="TWC8" s="241"/>
      <c r="TWD8" s="241"/>
      <c r="TWE8" s="241"/>
      <c r="TWF8" s="241"/>
      <c r="TWG8" s="241"/>
      <c r="TWH8" s="241"/>
      <c r="TWI8" s="241"/>
      <c r="TWJ8" s="241"/>
      <c r="TWK8" s="241"/>
      <c r="TWL8" s="241"/>
      <c r="TWM8" s="241"/>
      <c r="TWN8" s="241"/>
      <c r="TWO8" s="241"/>
      <c r="TWP8" s="241"/>
      <c r="TWQ8" s="241"/>
      <c r="TWR8" s="241"/>
      <c r="TWS8" s="241"/>
      <c r="TWT8" s="241"/>
      <c r="TWU8" s="241"/>
      <c r="TWV8" s="241"/>
      <c r="TWW8" s="241"/>
      <c r="TWX8" s="241"/>
      <c r="TWY8" s="241"/>
      <c r="TWZ8" s="241"/>
      <c r="TXA8" s="241"/>
      <c r="TXB8" s="241"/>
      <c r="TXC8" s="241"/>
      <c r="TXD8" s="241"/>
      <c r="TXE8" s="241"/>
      <c r="TXF8" s="241"/>
      <c r="TXG8" s="241"/>
      <c r="TXH8" s="241"/>
      <c r="TXI8" s="241"/>
      <c r="TXJ8" s="241"/>
      <c r="TXK8" s="241"/>
      <c r="TXL8" s="241"/>
      <c r="TXM8" s="241"/>
      <c r="TXN8" s="241"/>
      <c r="TXO8" s="241"/>
      <c r="TXP8" s="241"/>
      <c r="TXQ8" s="241"/>
      <c r="TXR8" s="241"/>
      <c r="TXS8" s="241"/>
      <c r="TXT8" s="241"/>
      <c r="TXU8" s="241"/>
      <c r="TXV8" s="241"/>
      <c r="TXW8" s="241"/>
      <c r="TXX8" s="241"/>
      <c r="TXY8" s="241"/>
      <c r="TXZ8" s="241"/>
      <c r="TYA8" s="241"/>
      <c r="TYB8" s="241"/>
      <c r="TYC8" s="241"/>
      <c r="TYD8" s="241"/>
      <c r="TYE8" s="241"/>
      <c r="TYF8" s="241"/>
      <c r="TYG8" s="241"/>
      <c r="TYH8" s="241"/>
      <c r="TYI8" s="241"/>
      <c r="TYJ8" s="241"/>
      <c r="TYK8" s="241"/>
      <c r="TYL8" s="241"/>
      <c r="TYM8" s="241"/>
      <c r="TYN8" s="241"/>
      <c r="TYO8" s="241"/>
      <c r="TYP8" s="241"/>
      <c r="TYQ8" s="241"/>
      <c r="TYR8" s="241"/>
      <c r="TYS8" s="241"/>
      <c r="TYT8" s="241"/>
      <c r="TYU8" s="241"/>
      <c r="TYV8" s="241"/>
      <c r="TYW8" s="241"/>
      <c r="TYX8" s="241"/>
      <c r="TYY8" s="241"/>
      <c r="TYZ8" s="241"/>
      <c r="TZA8" s="241"/>
      <c r="TZB8" s="241"/>
      <c r="TZC8" s="241"/>
      <c r="TZD8" s="241"/>
      <c r="TZE8" s="241"/>
      <c r="TZF8" s="241"/>
      <c r="TZG8" s="241"/>
      <c r="TZH8" s="241"/>
      <c r="TZI8" s="241"/>
      <c r="TZJ8" s="241"/>
      <c r="TZK8" s="241"/>
      <c r="TZL8" s="241"/>
      <c r="TZM8" s="241"/>
      <c r="TZN8" s="241"/>
      <c r="TZO8" s="241"/>
      <c r="TZP8" s="241"/>
      <c r="TZQ8" s="241"/>
      <c r="TZR8" s="241"/>
      <c r="TZS8" s="241"/>
      <c r="TZT8" s="241"/>
      <c r="TZU8" s="241"/>
      <c r="TZV8" s="241"/>
      <c r="TZW8" s="241"/>
      <c r="TZX8" s="241"/>
      <c r="TZY8" s="241"/>
      <c r="TZZ8" s="241"/>
      <c r="UAA8" s="241"/>
      <c r="UAB8" s="241"/>
      <c r="UAC8" s="241"/>
      <c r="UAD8" s="241"/>
      <c r="UAE8" s="241"/>
      <c r="UAF8" s="241"/>
      <c r="UAG8" s="241"/>
      <c r="UAH8" s="241"/>
      <c r="UAI8" s="241"/>
      <c r="UAJ8" s="241"/>
      <c r="UAK8" s="241"/>
      <c r="UAL8" s="241"/>
      <c r="UAM8" s="241"/>
      <c r="UAN8" s="241"/>
      <c r="UAO8" s="241"/>
      <c r="UAP8" s="241"/>
      <c r="UAQ8" s="241"/>
      <c r="UAR8" s="241"/>
      <c r="UAS8" s="241"/>
      <c r="UAT8" s="241"/>
      <c r="UAU8" s="241"/>
      <c r="UAV8" s="241"/>
      <c r="UAW8" s="241"/>
      <c r="UAX8" s="241"/>
      <c r="UAY8" s="241"/>
      <c r="UAZ8" s="241"/>
      <c r="UBA8" s="241"/>
      <c r="UBB8" s="241"/>
      <c r="UBC8" s="241"/>
      <c r="UBD8" s="241"/>
      <c r="UBE8" s="241"/>
      <c r="UBF8" s="241"/>
      <c r="UBG8" s="241"/>
      <c r="UBH8" s="241"/>
      <c r="UBI8" s="241"/>
      <c r="UBJ8" s="241"/>
      <c r="UBK8" s="241"/>
      <c r="UBL8" s="241"/>
      <c r="UBM8" s="241"/>
      <c r="UBN8" s="241"/>
      <c r="UBO8" s="241"/>
      <c r="UBP8" s="241"/>
      <c r="UBQ8" s="241"/>
      <c r="UBR8" s="241"/>
      <c r="UBS8" s="241"/>
      <c r="UBT8" s="241"/>
      <c r="UBU8" s="241"/>
      <c r="UBV8" s="241"/>
      <c r="UBW8" s="241"/>
      <c r="UBX8" s="241"/>
      <c r="UBY8" s="241"/>
      <c r="UBZ8" s="241"/>
      <c r="UCA8" s="241"/>
      <c r="UCB8" s="241"/>
      <c r="UCC8" s="241"/>
      <c r="UCD8" s="241"/>
      <c r="UCE8" s="241"/>
      <c r="UCF8" s="241"/>
      <c r="UCG8" s="241"/>
      <c r="UCH8" s="241"/>
      <c r="UCI8" s="241"/>
      <c r="UCJ8" s="241"/>
      <c r="UCK8" s="241"/>
      <c r="UCL8" s="241"/>
      <c r="UCM8" s="241"/>
      <c r="UCN8" s="241"/>
      <c r="UCO8" s="241"/>
      <c r="UCP8" s="241"/>
      <c r="UCQ8" s="241"/>
      <c r="UCR8" s="241"/>
      <c r="UCS8" s="241"/>
      <c r="UCT8" s="241"/>
      <c r="UCU8" s="241"/>
      <c r="UCV8" s="241"/>
      <c r="UCW8" s="241"/>
      <c r="UCX8" s="241"/>
      <c r="UCY8" s="241"/>
      <c r="UCZ8" s="241"/>
      <c r="UDA8" s="241"/>
      <c r="UDB8" s="241"/>
      <c r="UDC8" s="241"/>
      <c r="UDD8" s="241"/>
      <c r="UDE8" s="241"/>
      <c r="UDF8" s="241"/>
      <c r="UDG8" s="241"/>
      <c r="UDH8" s="241"/>
      <c r="UDI8" s="241"/>
      <c r="UDJ8" s="241"/>
      <c r="UDK8" s="241"/>
      <c r="UDL8" s="241"/>
      <c r="UDM8" s="241"/>
      <c r="UDN8" s="241"/>
      <c r="UDO8" s="241"/>
      <c r="UDP8" s="241"/>
      <c r="UDQ8" s="241"/>
      <c r="UDR8" s="241"/>
      <c r="UDS8" s="241"/>
      <c r="UDT8" s="241"/>
      <c r="UDU8" s="241"/>
      <c r="UDV8" s="241"/>
      <c r="UDW8" s="241"/>
      <c r="UDX8" s="241"/>
      <c r="UDY8" s="241"/>
      <c r="UDZ8" s="241"/>
      <c r="UEA8" s="241"/>
      <c r="UEB8" s="241"/>
      <c r="UEC8" s="241"/>
      <c r="UED8" s="241"/>
      <c r="UEE8" s="241"/>
      <c r="UEF8" s="241"/>
      <c r="UEG8" s="241"/>
      <c r="UEH8" s="241"/>
      <c r="UEI8" s="241"/>
      <c r="UEJ8" s="241"/>
      <c r="UEK8" s="241"/>
      <c r="UEL8" s="241"/>
      <c r="UEM8" s="241"/>
      <c r="UEN8" s="241"/>
      <c r="UEO8" s="241"/>
      <c r="UEP8" s="241"/>
      <c r="UEQ8" s="241"/>
      <c r="UER8" s="241"/>
      <c r="UES8" s="241"/>
      <c r="UET8" s="241"/>
      <c r="UEU8" s="241"/>
      <c r="UEV8" s="241"/>
      <c r="UEW8" s="241"/>
      <c r="UEX8" s="241"/>
      <c r="UEY8" s="241"/>
      <c r="UEZ8" s="241"/>
      <c r="UFA8" s="241"/>
      <c r="UFB8" s="241"/>
      <c r="UFC8" s="241"/>
      <c r="UFD8" s="241"/>
      <c r="UFE8" s="241"/>
      <c r="UFF8" s="241"/>
      <c r="UFG8" s="241"/>
      <c r="UFH8" s="241"/>
      <c r="UFI8" s="241"/>
      <c r="UFJ8" s="241"/>
      <c r="UFK8" s="241"/>
      <c r="UFL8" s="241"/>
      <c r="UFM8" s="241"/>
      <c r="UFN8" s="241"/>
      <c r="UFO8" s="241"/>
      <c r="UFP8" s="241"/>
      <c r="UFQ8" s="241"/>
      <c r="UFR8" s="241"/>
      <c r="UFS8" s="241"/>
      <c r="UFT8" s="241"/>
      <c r="UFU8" s="241"/>
      <c r="UFV8" s="241"/>
      <c r="UFW8" s="241"/>
      <c r="UFX8" s="241"/>
      <c r="UFY8" s="241"/>
      <c r="UFZ8" s="241"/>
      <c r="UGA8" s="241"/>
      <c r="UGB8" s="241"/>
      <c r="UGC8" s="241"/>
      <c r="UGD8" s="241"/>
      <c r="UGE8" s="241"/>
      <c r="UGF8" s="241"/>
      <c r="UGG8" s="241"/>
      <c r="UGH8" s="241"/>
      <c r="UGI8" s="241"/>
      <c r="UGJ8" s="241"/>
      <c r="UGK8" s="241"/>
      <c r="UGL8" s="241"/>
      <c r="UGM8" s="241"/>
      <c r="UGN8" s="241"/>
      <c r="UGO8" s="241"/>
      <c r="UGP8" s="241"/>
      <c r="UGQ8" s="241"/>
      <c r="UGR8" s="241"/>
      <c r="UGS8" s="241"/>
      <c r="UGT8" s="241"/>
      <c r="UGU8" s="241"/>
      <c r="UGV8" s="241"/>
      <c r="UGW8" s="241"/>
      <c r="UGX8" s="241"/>
      <c r="UGY8" s="241"/>
      <c r="UGZ8" s="241"/>
      <c r="UHA8" s="241"/>
      <c r="UHB8" s="241"/>
      <c r="UHC8" s="241"/>
      <c r="UHD8" s="241"/>
      <c r="UHE8" s="241"/>
      <c r="UHF8" s="241"/>
      <c r="UHG8" s="241"/>
      <c r="UHH8" s="241"/>
      <c r="UHI8" s="241"/>
      <c r="UHJ8" s="241"/>
      <c r="UHK8" s="241"/>
      <c r="UHL8" s="241"/>
      <c r="UHM8" s="241"/>
      <c r="UHN8" s="241"/>
      <c r="UHO8" s="241"/>
      <c r="UHP8" s="241"/>
      <c r="UHQ8" s="241"/>
      <c r="UHR8" s="241"/>
      <c r="UHS8" s="241"/>
      <c r="UHT8" s="241"/>
      <c r="UHU8" s="241"/>
      <c r="UHV8" s="241"/>
      <c r="UHW8" s="241"/>
      <c r="UHX8" s="241"/>
      <c r="UHY8" s="241"/>
      <c r="UHZ8" s="241"/>
      <c r="UIA8" s="241"/>
      <c r="UIB8" s="241"/>
      <c r="UIC8" s="241"/>
      <c r="UID8" s="241"/>
      <c r="UIE8" s="241"/>
      <c r="UIF8" s="241"/>
      <c r="UIG8" s="241"/>
      <c r="UIH8" s="241"/>
      <c r="UII8" s="241"/>
      <c r="UIJ8" s="241"/>
      <c r="UIK8" s="241"/>
      <c r="UIL8" s="241"/>
      <c r="UIM8" s="241"/>
      <c r="UIN8" s="241"/>
      <c r="UIO8" s="241"/>
      <c r="UIP8" s="241"/>
      <c r="UIQ8" s="241"/>
      <c r="UIR8" s="241"/>
      <c r="UIS8" s="241"/>
      <c r="UIT8" s="241"/>
      <c r="UIU8" s="241"/>
      <c r="UIV8" s="241"/>
      <c r="UIW8" s="241"/>
      <c r="UIX8" s="241"/>
      <c r="UIY8" s="241"/>
      <c r="UIZ8" s="241"/>
      <c r="UJA8" s="241"/>
      <c r="UJB8" s="241"/>
      <c r="UJC8" s="241"/>
      <c r="UJD8" s="241"/>
      <c r="UJE8" s="241"/>
      <c r="UJF8" s="241"/>
      <c r="UJG8" s="241"/>
      <c r="UJH8" s="241"/>
      <c r="UJI8" s="241"/>
      <c r="UJJ8" s="241"/>
      <c r="UJK8" s="241"/>
      <c r="UJL8" s="241"/>
      <c r="UJM8" s="241"/>
      <c r="UJN8" s="241"/>
      <c r="UJO8" s="241"/>
      <c r="UJP8" s="241"/>
      <c r="UJQ8" s="241"/>
      <c r="UJR8" s="241"/>
      <c r="UJS8" s="241"/>
      <c r="UJT8" s="241"/>
      <c r="UJU8" s="241"/>
      <c r="UJV8" s="241"/>
      <c r="UJW8" s="241"/>
      <c r="UJX8" s="241"/>
      <c r="UJY8" s="241"/>
      <c r="UJZ8" s="241"/>
      <c r="UKA8" s="241"/>
      <c r="UKB8" s="241"/>
      <c r="UKC8" s="241"/>
      <c r="UKD8" s="241"/>
      <c r="UKE8" s="241"/>
      <c r="UKF8" s="241"/>
      <c r="UKG8" s="241"/>
      <c r="UKH8" s="241"/>
      <c r="UKI8" s="241"/>
      <c r="UKJ8" s="241"/>
      <c r="UKK8" s="241"/>
      <c r="UKL8" s="241"/>
      <c r="UKM8" s="241"/>
      <c r="UKN8" s="241"/>
      <c r="UKO8" s="241"/>
      <c r="UKP8" s="241"/>
      <c r="UKQ8" s="241"/>
      <c r="UKR8" s="241"/>
      <c r="UKS8" s="241"/>
      <c r="UKT8" s="241"/>
      <c r="UKU8" s="241"/>
      <c r="UKV8" s="241"/>
      <c r="UKW8" s="241"/>
      <c r="UKX8" s="241"/>
      <c r="UKY8" s="241"/>
      <c r="UKZ8" s="241"/>
      <c r="ULA8" s="241"/>
      <c r="ULB8" s="241"/>
      <c r="ULC8" s="241"/>
      <c r="ULD8" s="241"/>
      <c r="ULE8" s="241"/>
      <c r="ULF8" s="241"/>
      <c r="ULG8" s="241"/>
      <c r="ULH8" s="241"/>
      <c r="ULI8" s="241"/>
      <c r="ULJ8" s="241"/>
      <c r="ULK8" s="241"/>
      <c r="ULL8" s="241"/>
      <c r="ULM8" s="241"/>
      <c r="ULN8" s="241"/>
      <c r="ULO8" s="241"/>
      <c r="ULP8" s="241"/>
      <c r="ULQ8" s="241"/>
      <c r="ULR8" s="241"/>
      <c r="ULS8" s="241"/>
      <c r="ULT8" s="241"/>
      <c r="ULU8" s="241"/>
      <c r="ULV8" s="241"/>
      <c r="ULW8" s="241"/>
      <c r="ULX8" s="241"/>
      <c r="ULY8" s="241"/>
      <c r="ULZ8" s="241"/>
      <c r="UMA8" s="241"/>
      <c r="UMB8" s="241"/>
      <c r="UMC8" s="241"/>
      <c r="UMD8" s="241"/>
      <c r="UME8" s="241"/>
      <c r="UMF8" s="241"/>
      <c r="UMG8" s="241"/>
      <c r="UMH8" s="241"/>
      <c r="UMI8" s="241"/>
      <c r="UMJ8" s="241"/>
      <c r="UMK8" s="241"/>
      <c r="UML8" s="241"/>
      <c r="UMM8" s="241"/>
      <c r="UMN8" s="241"/>
      <c r="UMO8" s="241"/>
      <c r="UMP8" s="241"/>
      <c r="UMQ8" s="241"/>
      <c r="UMR8" s="241"/>
      <c r="UMS8" s="241"/>
      <c r="UMT8" s="241"/>
      <c r="UMU8" s="241"/>
      <c r="UMV8" s="241"/>
      <c r="UMW8" s="241"/>
      <c r="UMX8" s="241"/>
      <c r="UMY8" s="241"/>
      <c r="UMZ8" s="241"/>
      <c r="UNA8" s="241"/>
      <c r="UNB8" s="241"/>
      <c r="UNC8" s="241"/>
      <c r="UND8" s="241"/>
      <c r="UNE8" s="241"/>
      <c r="UNF8" s="241"/>
      <c r="UNG8" s="241"/>
      <c r="UNH8" s="241"/>
      <c r="UNI8" s="241"/>
      <c r="UNJ8" s="241"/>
      <c r="UNK8" s="241"/>
      <c r="UNL8" s="241"/>
      <c r="UNM8" s="241"/>
      <c r="UNN8" s="241"/>
      <c r="UNO8" s="241"/>
      <c r="UNP8" s="241"/>
      <c r="UNQ8" s="241"/>
      <c r="UNR8" s="241"/>
      <c r="UNS8" s="241"/>
      <c r="UNT8" s="241"/>
      <c r="UNU8" s="241"/>
      <c r="UNV8" s="241"/>
      <c r="UNW8" s="241"/>
      <c r="UNX8" s="241"/>
      <c r="UNY8" s="241"/>
      <c r="UNZ8" s="241"/>
      <c r="UOA8" s="241"/>
      <c r="UOB8" s="241"/>
      <c r="UOC8" s="241"/>
      <c r="UOD8" s="241"/>
      <c r="UOE8" s="241"/>
      <c r="UOF8" s="241"/>
      <c r="UOG8" s="241"/>
      <c r="UOH8" s="241"/>
      <c r="UOI8" s="241"/>
      <c r="UOJ8" s="241"/>
      <c r="UOK8" s="241"/>
      <c r="UOL8" s="241"/>
      <c r="UOM8" s="241"/>
      <c r="UON8" s="241"/>
      <c r="UOO8" s="241"/>
      <c r="UOP8" s="241"/>
      <c r="UOQ8" s="241"/>
      <c r="UOR8" s="241"/>
      <c r="UOS8" s="241"/>
      <c r="UOT8" s="241"/>
      <c r="UOU8" s="241"/>
      <c r="UOV8" s="241"/>
      <c r="UOW8" s="241"/>
      <c r="UOX8" s="241"/>
      <c r="UOY8" s="241"/>
      <c r="UOZ8" s="241"/>
      <c r="UPA8" s="241"/>
      <c r="UPB8" s="241"/>
      <c r="UPC8" s="241"/>
      <c r="UPD8" s="241"/>
      <c r="UPE8" s="241"/>
      <c r="UPF8" s="241"/>
      <c r="UPG8" s="241"/>
      <c r="UPH8" s="241"/>
      <c r="UPI8" s="241"/>
      <c r="UPJ8" s="241"/>
      <c r="UPK8" s="241"/>
      <c r="UPL8" s="241"/>
      <c r="UPM8" s="241"/>
      <c r="UPN8" s="241"/>
      <c r="UPO8" s="241"/>
      <c r="UPP8" s="241"/>
      <c r="UPQ8" s="241"/>
      <c r="UPR8" s="241"/>
      <c r="UPS8" s="241"/>
      <c r="UPT8" s="241"/>
      <c r="UPU8" s="241"/>
      <c r="UPV8" s="241"/>
      <c r="UPW8" s="241"/>
      <c r="UPX8" s="241"/>
      <c r="UPY8" s="241"/>
      <c r="UPZ8" s="241"/>
      <c r="UQA8" s="241"/>
      <c r="UQB8" s="241"/>
      <c r="UQC8" s="241"/>
      <c r="UQD8" s="241"/>
      <c r="UQE8" s="241"/>
      <c r="UQF8" s="241"/>
      <c r="UQG8" s="241"/>
      <c r="UQH8" s="241"/>
      <c r="UQI8" s="241"/>
      <c r="UQJ8" s="241"/>
      <c r="UQK8" s="241"/>
      <c r="UQL8" s="241"/>
      <c r="UQM8" s="241"/>
      <c r="UQN8" s="241"/>
      <c r="UQO8" s="241"/>
      <c r="UQP8" s="241"/>
      <c r="UQQ8" s="241"/>
      <c r="UQR8" s="241"/>
      <c r="UQS8" s="241"/>
      <c r="UQT8" s="241"/>
      <c r="UQU8" s="241"/>
      <c r="UQV8" s="241"/>
      <c r="UQW8" s="241"/>
      <c r="UQX8" s="241"/>
      <c r="UQY8" s="241"/>
      <c r="UQZ8" s="241"/>
      <c r="URA8" s="241"/>
      <c r="URB8" s="241"/>
      <c r="URC8" s="241"/>
      <c r="URD8" s="241"/>
      <c r="URE8" s="241"/>
      <c r="URF8" s="241"/>
      <c r="URG8" s="241"/>
      <c r="URH8" s="241"/>
      <c r="URI8" s="241"/>
      <c r="URJ8" s="241"/>
      <c r="URK8" s="241"/>
      <c r="URL8" s="241"/>
      <c r="URM8" s="241"/>
      <c r="URN8" s="241"/>
      <c r="URO8" s="241"/>
      <c r="URP8" s="241"/>
      <c r="URQ8" s="241"/>
      <c r="URR8" s="241"/>
      <c r="URS8" s="241"/>
      <c r="URT8" s="241"/>
      <c r="URU8" s="241"/>
      <c r="URV8" s="241"/>
      <c r="URW8" s="241"/>
      <c r="URX8" s="241"/>
      <c r="URY8" s="241"/>
      <c r="URZ8" s="241"/>
      <c r="USA8" s="241"/>
      <c r="USB8" s="241"/>
      <c r="USC8" s="241"/>
      <c r="USD8" s="241"/>
      <c r="USE8" s="241"/>
      <c r="USF8" s="241"/>
      <c r="USG8" s="241"/>
      <c r="USH8" s="241"/>
      <c r="USI8" s="241"/>
      <c r="USJ8" s="241"/>
      <c r="USK8" s="241"/>
      <c r="USL8" s="241"/>
      <c r="USM8" s="241"/>
      <c r="USN8" s="241"/>
      <c r="USO8" s="241"/>
      <c r="USP8" s="241"/>
      <c r="USQ8" s="241"/>
      <c r="USR8" s="241"/>
      <c r="USS8" s="241"/>
      <c r="UST8" s="241"/>
      <c r="USU8" s="241"/>
      <c r="USV8" s="241"/>
      <c r="USW8" s="241"/>
      <c r="USX8" s="241"/>
      <c r="USY8" s="241"/>
      <c r="USZ8" s="241"/>
      <c r="UTA8" s="241"/>
      <c r="UTB8" s="241"/>
      <c r="UTC8" s="241"/>
      <c r="UTD8" s="241"/>
      <c r="UTE8" s="241"/>
      <c r="UTF8" s="241"/>
      <c r="UTG8" s="241"/>
      <c r="UTH8" s="241"/>
      <c r="UTI8" s="241"/>
      <c r="UTJ8" s="241"/>
      <c r="UTK8" s="241"/>
      <c r="UTL8" s="241"/>
      <c r="UTM8" s="241"/>
      <c r="UTN8" s="241"/>
      <c r="UTO8" s="241"/>
      <c r="UTP8" s="241"/>
      <c r="UTQ8" s="241"/>
      <c r="UTR8" s="241"/>
      <c r="UTS8" s="241"/>
      <c r="UTT8" s="241"/>
      <c r="UTU8" s="241"/>
      <c r="UTV8" s="241"/>
      <c r="UTW8" s="241"/>
      <c r="UTX8" s="241"/>
      <c r="UTY8" s="241"/>
      <c r="UTZ8" s="241"/>
      <c r="UUA8" s="241"/>
      <c r="UUB8" s="241"/>
      <c r="UUC8" s="241"/>
      <c r="UUD8" s="241"/>
      <c r="UUE8" s="241"/>
      <c r="UUF8" s="241"/>
      <c r="UUG8" s="241"/>
      <c r="UUH8" s="241"/>
      <c r="UUI8" s="241"/>
      <c r="UUJ8" s="241"/>
      <c r="UUK8" s="241"/>
      <c r="UUL8" s="241"/>
      <c r="UUM8" s="241"/>
      <c r="UUN8" s="241"/>
      <c r="UUO8" s="241"/>
      <c r="UUP8" s="241"/>
      <c r="UUQ8" s="241"/>
      <c r="UUR8" s="241"/>
      <c r="UUS8" s="241"/>
      <c r="UUT8" s="241"/>
      <c r="UUU8" s="241"/>
      <c r="UUV8" s="241"/>
      <c r="UUW8" s="241"/>
      <c r="UUX8" s="241"/>
      <c r="UUY8" s="241"/>
      <c r="UUZ8" s="241"/>
      <c r="UVA8" s="241"/>
      <c r="UVB8" s="241"/>
      <c r="UVC8" s="241"/>
      <c r="UVD8" s="241"/>
      <c r="UVE8" s="241"/>
      <c r="UVF8" s="241"/>
      <c r="UVG8" s="241"/>
      <c r="UVH8" s="241"/>
      <c r="UVI8" s="241"/>
      <c r="UVJ8" s="241"/>
      <c r="UVK8" s="241"/>
      <c r="UVL8" s="241"/>
      <c r="UVM8" s="241"/>
      <c r="UVN8" s="241"/>
      <c r="UVO8" s="241"/>
      <c r="UVP8" s="241"/>
      <c r="UVQ8" s="241"/>
      <c r="UVR8" s="241"/>
      <c r="UVS8" s="241"/>
      <c r="UVT8" s="241"/>
      <c r="UVU8" s="241"/>
      <c r="UVV8" s="241"/>
      <c r="UVW8" s="241"/>
      <c r="UVX8" s="241"/>
      <c r="UVY8" s="241"/>
      <c r="UVZ8" s="241"/>
      <c r="UWA8" s="241"/>
      <c r="UWB8" s="241"/>
      <c r="UWC8" s="241"/>
      <c r="UWD8" s="241"/>
      <c r="UWE8" s="241"/>
      <c r="UWF8" s="241"/>
      <c r="UWG8" s="241"/>
      <c r="UWH8" s="241"/>
      <c r="UWI8" s="241"/>
      <c r="UWJ8" s="241"/>
      <c r="UWK8" s="241"/>
      <c r="UWL8" s="241"/>
      <c r="UWM8" s="241"/>
      <c r="UWN8" s="241"/>
      <c r="UWO8" s="241"/>
      <c r="UWP8" s="241"/>
      <c r="UWQ8" s="241"/>
      <c r="UWR8" s="241"/>
      <c r="UWS8" s="241"/>
      <c r="UWT8" s="241"/>
      <c r="UWU8" s="241"/>
      <c r="UWV8" s="241"/>
      <c r="UWW8" s="241"/>
      <c r="UWX8" s="241"/>
      <c r="UWY8" s="241"/>
      <c r="UWZ8" s="241"/>
      <c r="UXA8" s="241"/>
      <c r="UXB8" s="241"/>
      <c r="UXC8" s="241"/>
      <c r="UXD8" s="241"/>
      <c r="UXE8" s="241"/>
      <c r="UXF8" s="241"/>
      <c r="UXG8" s="241"/>
      <c r="UXH8" s="241"/>
      <c r="UXI8" s="241"/>
      <c r="UXJ8" s="241"/>
      <c r="UXK8" s="241"/>
      <c r="UXL8" s="241"/>
      <c r="UXM8" s="241"/>
      <c r="UXN8" s="241"/>
      <c r="UXO8" s="241"/>
      <c r="UXP8" s="241"/>
      <c r="UXQ8" s="241"/>
      <c r="UXR8" s="241"/>
      <c r="UXS8" s="241"/>
      <c r="UXT8" s="241"/>
      <c r="UXU8" s="241"/>
      <c r="UXV8" s="241"/>
      <c r="UXW8" s="241"/>
      <c r="UXX8" s="241"/>
      <c r="UXY8" s="241"/>
      <c r="UXZ8" s="241"/>
      <c r="UYA8" s="241"/>
      <c r="UYB8" s="241"/>
      <c r="UYC8" s="241"/>
      <c r="UYD8" s="241"/>
      <c r="UYE8" s="241"/>
      <c r="UYF8" s="241"/>
      <c r="UYG8" s="241"/>
      <c r="UYH8" s="241"/>
      <c r="UYI8" s="241"/>
      <c r="UYJ8" s="241"/>
      <c r="UYK8" s="241"/>
      <c r="UYL8" s="241"/>
      <c r="UYM8" s="241"/>
      <c r="UYN8" s="241"/>
      <c r="UYO8" s="241"/>
      <c r="UYP8" s="241"/>
      <c r="UYQ8" s="241"/>
      <c r="UYR8" s="241"/>
      <c r="UYS8" s="241"/>
      <c r="UYT8" s="241"/>
      <c r="UYU8" s="241"/>
      <c r="UYV8" s="241"/>
      <c r="UYW8" s="241"/>
      <c r="UYX8" s="241"/>
      <c r="UYY8" s="241"/>
      <c r="UYZ8" s="241"/>
      <c r="UZA8" s="241"/>
      <c r="UZB8" s="241"/>
      <c r="UZC8" s="241"/>
      <c r="UZD8" s="241"/>
      <c r="UZE8" s="241"/>
      <c r="UZF8" s="241"/>
      <c r="UZG8" s="241"/>
      <c r="UZH8" s="241"/>
      <c r="UZI8" s="241"/>
      <c r="UZJ8" s="241"/>
      <c r="UZK8" s="241"/>
      <c r="UZL8" s="241"/>
      <c r="UZM8" s="241"/>
      <c r="UZN8" s="241"/>
      <c r="UZO8" s="241"/>
      <c r="UZP8" s="241"/>
      <c r="UZQ8" s="241"/>
      <c r="UZR8" s="241"/>
      <c r="UZS8" s="241"/>
      <c r="UZT8" s="241"/>
      <c r="UZU8" s="241"/>
      <c r="UZV8" s="241"/>
      <c r="UZW8" s="241"/>
      <c r="UZX8" s="241"/>
      <c r="UZY8" s="241"/>
      <c r="UZZ8" s="241"/>
      <c r="VAA8" s="241"/>
      <c r="VAB8" s="241"/>
      <c r="VAC8" s="241"/>
      <c r="VAD8" s="241"/>
      <c r="VAE8" s="241"/>
      <c r="VAF8" s="241"/>
      <c r="VAG8" s="241"/>
      <c r="VAH8" s="241"/>
      <c r="VAI8" s="241"/>
      <c r="VAJ8" s="241"/>
      <c r="VAK8" s="241"/>
      <c r="VAL8" s="241"/>
      <c r="VAM8" s="241"/>
      <c r="VAN8" s="241"/>
      <c r="VAO8" s="241"/>
      <c r="VAP8" s="241"/>
      <c r="VAQ8" s="241"/>
      <c r="VAR8" s="241"/>
      <c r="VAS8" s="241"/>
      <c r="VAT8" s="241"/>
      <c r="VAU8" s="241"/>
      <c r="VAV8" s="241"/>
      <c r="VAW8" s="241"/>
      <c r="VAX8" s="241"/>
      <c r="VAY8" s="241"/>
      <c r="VAZ8" s="241"/>
      <c r="VBA8" s="241"/>
      <c r="VBB8" s="241"/>
      <c r="VBC8" s="241"/>
      <c r="VBD8" s="241"/>
      <c r="VBE8" s="241"/>
      <c r="VBF8" s="241"/>
      <c r="VBG8" s="241"/>
      <c r="VBH8" s="241"/>
      <c r="VBI8" s="241"/>
      <c r="VBJ8" s="241"/>
      <c r="VBK8" s="241"/>
      <c r="VBL8" s="241"/>
      <c r="VBM8" s="241"/>
      <c r="VBN8" s="241"/>
      <c r="VBO8" s="241"/>
      <c r="VBP8" s="241"/>
      <c r="VBQ8" s="241"/>
      <c r="VBR8" s="241"/>
      <c r="VBS8" s="241"/>
      <c r="VBT8" s="241"/>
      <c r="VBU8" s="241"/>
      <c r="VBV8" s="241"/>
      <c r="VBW8" s="241"/>
      <c r="VBX8" s="241"/>
      <c r="VBY8" s="241"/>
      <c r="VBZ8" s="241"/>
      <c r="VCA8" s="241"/>
      <c r="VCB8" s="241"/>
      <c r="VCC8" s="241"/>
      <c r="VCD8" s="241"/>
      <c r="VCE8" s="241"/>
      <c r="VCF8" s="241"/>
      <c r="VCG8" s="241"/>
      <c r="VCH8" s="241"/>
      <c r="VCI8" s="241"/>
      <c r="VCJ8" s="241"/>
      <c r="VCK8" s="241"/>
      <c r="VCL8" s="241"/>
      <c r="VCM8" s="241"/>
      <c r="VCN8" s="241"/>
      <c r="VCO8" s="241"/>
      <c r="VCP8" s="241"/>
      <c r="VCQ8" s="241"/>
      <c r="VCR8" s="241"/>
      <c r="VCS8" s="241"/>
      <c r="VCT8" s="241"/>
      <c r="VCU8" s="241"/>
      <c r="VCV8" s="241"/>
      <c r="VCW8" s="241"/>
      <c r="VCX8" s="241"/>
      <c r="VCY8" s="241"/>
      <c r="VCZ8" s="241"/>
      <c r="VDA8" s="241"/>
      <c r="VDB8" s="241"/>
      <c r="VDC8" s="241"/>
      <c r="VDD8" s="241"/>
      <c r="VDE8" s="241"/>
      <c r="VDF8" s="241"/>
      <c r="VDG8" s="241"/>
      <c r="VDH8" s="241"/>
      <c r="VDI8" s="241"/>
      <c r="VDJ8" s="241"/>
      <c r="VDK8" s="241"/>
      <c r="VDL8" s="241"/>
      <c r="VDM8" s="241"/>
      <c r="VDN8" s="241"/>
      <c r="VDO8" s="241"/>
      <c r="VDP8" s="241"/>
      <c r="VDQ8" s="241"/>
      <c r="VDR8" s="241"/>
      <c r="VDS8" s="241"/>
      <c r="VDT8" s="241"/>
      <c r="VDU8" s="241"/>
      <c r="VDV8" s="241"/>
      <c r="VDW8" s="241"/>
      <c r="VDX8" s="241"/>
      <c r="VDY8" s="241"/>
      <c r="VDZ8" s="241"/>
      <c r="VEA8" s="241"/>
      <c r="VEB8" s="241"/>
      <c r="VEC8" s="241"/>
      <c r="VED8" s="241"/>
      <c r="VEE8" s="241"/>
      <c r="VEF8" s="241"/>
      <c r="VEG8" s="241"/>
      <c r="VEH8" s="241"/>
      <c r="VEI8" s="241"/>
      <c r="VEJ8" s="241"/>
      <c r="VEK8" s="241"/>
      <c r="VEL8" s="241"/>
      <c r="VEM8" s="241"/>
      <c r="VEN8" s="241"/>
      <c r="VEO8" s="241"/>
      <c r="VEP8" s="241"/>
      <c r="VEQ8" s="241"/>
      <c r="VER8" s="241"/>
      <c r="VES8" s="241"/>
      <c r="VET8" s="241"/>
      <c r="VEU8" s="241"/>
      <c r="VEV8" s="241"/>
      <c r="VEW8" s="241"/>
      <c r="VEX8" s="241"/>
      <c r="VEY8" s="241"/>
      <c r="VEZ8" s="241"/>
      <c r="VFA8" s="241"/>
      <c r="VFB8" s="241"/>
      <c r="VFC8" s="241"/>
      <c r="VFD8" s="241"/>
      <c r="VFE8" s="241"/>
      <c r="VFF8" s="241"/>
      <c r="VFG8" s="241"/>
      <c r="VFH8" s="241"/>
      <c r="VFI8" s="241"/>
      <c r="VFJ8" s="241"/>
      <c r="VFK8" s="241"/>
      <c r="VFL8" s="241"/>
      <c r="VFM8" s="241"/>
      <c r="VFN8" s="241"/>
      <c r="VFO8" s="241"/>
      <c r="VFP8" s="241"/>
      <c r="VFQ8" s="241"/>
      <c r="VFR8" s="241"/>
      <c r="VFS8" s="241"/>
      <c r="VFT8" s="241"/>
      <c r="VFU8" s="241"/>
      <c r="VFV8" s="241"/>
      <c r="VFW8" s="241"/>
      <c r="VFX8" s="241"/>
      <c r="VFY8" s="241"/>
      <c r="VFZ8" s="241"/>
      <c r="VGA8" s="241"/>
      <c r="VGB8" s="241"/>
      <c r="VGC8" s="241"/>
      <c r="VGD8" s="241"/>
      <c r="VGE8" s="241"/>
      <c r="VGF8" s="241"/>
      <c r="VGG8" s="241"/>
      <c r="VGH8" s="241"/>
      <c r="VGI8" s="241"/>
      <c r="VGJ8" s="241"/>
      <c r="VGK8" s="241"/>
      <c r="VGL8" s="241"/>
      <c r="VGM8" s="241"/>
      <c r="VGN8" s="241"/>
      <c r="VGO8" s="241"/>
      <c r="VGP8" s="241"/>
      <c r="VGQ8" s="241"/>
      <c r="VGR8" s="241"/>
      <c r="VGS8" s="241"/>
      <c r="VGT8" s="241"/>
      <c r="VGU8" s="241"/>
      <c r="VGV8" s="241"/>
      <c r="VGW8" s="241"/>
      <c r="VGX8" s="241"/>
      <c r="VGY8" s="241"/>
      <c r="VGZ8" s="241"/>
      <c r="VHA8" s="241"/>
      <c r="VHB8" s="241"/>
      <c r="VHC8" s="241"/>
      <c r="VHD8" s="241"/>
      <c r="VHE8" s="241"/>
      <c r="VHF8" s="241"/>
      <c r="VHG8" s="241"/>
      <c r="VHH8" s="241"/>
      <c r="VHI8" s="241"/>
      <c r="VHJ8" s="241"/>
      <c r="VHK8" s="241"/>
      <c r="VHL8" s="241"/>
      <c r="VHM8" s="241"/>
      <c r="VHN8" s="241"/>
      <c r="VHO8" s="241"/>
      <c r="VHP8" s="241"/>
      <c r="VHQ8" s="241"/>
      <c r="VHR8" s="241"/>
      <c r="VHS8" s="241"/>
      <c r="VHT8" s="241"/>
      <c r="VHU8" s="241"/>
      <c r="VHV8" s="241"/>
      <c r="VHW8" s="241"/>
      <c r="VHX8" s="241"/>
      <c r="VHY8" s="241"/>
      <c r="VHZ8" s="241"/>
      <c r="VIA8" s="241"/>
      <c r="VIB8" s="241"/>
      <c r="VIC8" s="241"/>
      <c r="VID8" s="241"/>
      <c r="VIE8" s="241"/>
      <c r="VIF8" s="241"/>
      <c r="VIG8" s="241"/>
      <c r="VIH8" s="241"/>
      <c r="VII8" s="241"/>
      <c r="VIJ8" s="241"/>
      <c r="VIK8" s="241"/>
      <c r="VIL8" s="241"/>
      <c r="VIM8" s="241"/>
      <c r="VIN8" s="241"/>
      <c r="VIO8" s="241"/>
      <c r="VIP8" s="241"/>
      <c r="VIQ8" s="241"/>
      <c r="VIR8" s="241"/>
      <c r="VIS8" s="241"/>
      <c r="VIT8" s="241"/>
      <c r="VIU8" s="241"/>
      <c r="VIV8" s="241"/>
      <c r="VIW8" s="241"/>
      <c r="VIX8" s="241"/>
      <c r="VIY8" s="241"/>
      <c r="VIZ8" s="241"/>
      <c r="VJA8" s="241"/>
      <c r="VJB8" s="241"/>
      <c r="VJC8" s="241"/>
      <c r="VJD8" s="241"/>
      <c r="VJE8" s="241"/>
      <c r="VJF8" s="241"/>
      <c r="VJG8" s="241"/>
      <c r="VJH8" s="241"/>
      <c r="VJI8" s="241"/>
      <c r="VJJ8" s="241"/>
      <c r="VJK8" s="241"/>
      <c r="VJL8" s="241"/>
      <c r="VJM8" s="241"/>
      <c r="VJN8" s="241"/>
      <c r="VJO8" s="241"/>
      <c r="VJP8" s="241"/>
      <c r="VJQ8" s="241"/>
      <c r="VJR8" s="241"/>
      <c r="VJS8" s="241"/>
      <c r="VJT8" s="241"/>
      <c r="VJU8" s="241"/>
      <c r="VJV8" s="241"/>
      <c r="VJW8" s="241"/>
      <c r="VJX8" s="241"/>
      <c r="VJY8" s="241"/>
      <c r="VJZ8" s="241"/>
      <c r="VKA8" s="241"/>
      <c r="VKB8" s="241"/>
      <c r="VKC8" s="241"/>
      <c r="VKD8" s="241"/>
      <c r="VKE8" s="241"/>
      <c r="VKF8" s="241"/>
      <c r="VKG8" s="241"/>
      <c r="VKH8" s="241"/>
      <c r="VKI8" s="241"/>
      <c r="VKJ8" s="241"/>
      <c r="VKK8" s="241"/>
      <c r="VKL8" s="241"/>
      <c r="VKM8" s="241"/>
      <c r="VKN8" s="241"/>
      <c r="VKO8" s="241"/>
      <c r="VKP8" s="241"/>
      <c r="VKQ8" s="241"/>
      <c r="VKR8" s="241"/>
      <c r="VKS8" s="241"/>
      <c r="VKT8" s="241"/>
      <c r="VKU8" s="241"/>
      <c r="VKV8" s="241"/>
      <c r="VKW8" s="241"/>
      <c r="VKX8" s="241"/>
      <c r="VKY8" s="241"/>
      <c r="VKZ8" s="241"/>
      <c r="VLA8" s="241"/>
      <c r="VLB8" s="241"/>
      <c r="VLC8" s="241"/>
      <c r="VLD8" s="241"/>
      <c r="VLE8" s="241"/>
      <c r="VLF8" s="241"/>
      <c r="VLG8" s="241"/>
      <c r="VLH8" s="241"/>
      <c r="VLI8" s="241"/>
      <c r="VLJ8" s="241"/>
      <c r="VLK8" s="241"/>
      <c r="VLL8" s="241"/>
      <c r="VLM8" s="241"/>
      <c r="VLN8" s="241"/>
      <c r="VLO8" s="241"/>
      <c r="VLP8" s="241"/>
      <c r="VLQ8" s="241"/>
      <c r="VLR8" s="241"/>
      <c r="VLS8" s="241"/>
      <c r="VLT8" s="241"/>
      <c r="VLU8" s="241"/>
      <c r="VLV8" s="241"/>
      <c r="VLW8" s="241"/>
      <c r="VLX8" s="241"/>
      <c r="VLY8" s="241"/>
      <c r="VLZ8" s="241"/>
      <c r="VMA8" s="241"/>
      <c r="VMB8" s="241"/>
      <c r="VMC8" s="241"/>
      <c r="VMD8" s="241"/>
      <c r="VME8" s="241"/>
      <c r="VMF8" s="241"/>
      <c r="VMG8" s="241"/>
      <c r="VMH8" s="241"/>
      <c r="VMI8" s="241"/>
      <c r="VMJ8" s="241"/>
      <c r="VMK8" s="241"/>
      <c r="VML8" s="241"/>
      <c r="VMM8" s="241"/>
      <c r="VMN8" s="241"/>
      <c r="VMO8" s="241"/>
      <c r="VMP8" s="241"/>
      <c r="VMQ8" s="241"/>
      <c r="VMR8" s="241"/>
      <c r="VMS8" s="241"/>
      <c r="VMT8" s="241"/>
      <c r="VMU8" s="241"/>
      <c r="VMV8" s="241"/>
      <c r="VMW8" s="241"/>
      <c r="VMX8" s="241"/>
      <c r="VMY8" s="241"/>
      <c r="VMZ8" s="241"/>
      <c r="VNA8" s="241"/>
      <c r="VNB8" s="241"/>
      <c r="VNC8" s="241"/>
      <c r="VND8" s="241"/>
      <c r="VNE8" s="241"/>
      <c r="VNF8" s="241"/>
      <c r="VNG8" s="241"/>
      <c r="VNH8" s="241"/>
      <c r="VNI8" s="241"/>
      <c r="VNJ8" s="241"/>
      <c r="VNK8" s="241"/>
      <c r="VNL8" s="241"/>
      <c r="VNM8" s="241"/>
      <c r="VNN8" s="241"/>
      <c r="VNO8" s="241"/>
      <c r="VNP8" s="241"/>
      <c r="VNQ8" s="241"/>
      <c r="VNR8" s="241"/>
      <c r="VNS8" s="241"/>
      <c r="VNT8" s="241"/>
      <c r="VNU8" s="241"/>
      <c r="VNV8" s="241"/>
      <c r="VNW8" s="241"/>
      <c r="VNX8" s="241"/>
      <c r="VNY8" s="241"/>
      <c r="VNZ8" s="241"/>
      <c r="VOA8" s="241"/>
      <c r="VOB8" s="241"/>
      <c r="VOC8" s="241"/>
      <c r="VOD8" s="241"/>
      <c r="VOE8" s="241"/>
      <c r="VOF8" s="241"/>
      <c r="VOG8" s="241"/>
      <c r="VOH8" s="241"/>
      <c r="VOI8" s="241"/>
      <c r="VOJ8" s="241"/>
      <c r="VOK8" s="241"/>
      <c r="VOL8" s="241"/>
      <c r="VOM8" s="241"/>
      <c r="VON8" s="241"/>
      <c r="VOO8" s="241"/>
      <c r="VOP8" s="241"/>
      <c r="VOQ8" s="241"/>
      <c r="VOR8" s="241"/>
      <c r="VOS8" s="241"/>
      <c r="VOT8" s="241"/>
      <c r="VOU8" s="241"/>
      <c r="VOV8" s="241"/>
      <c r="VOW8" s="241"/>
      <c r="VOX8" s="241"/>
      <c r="VOY8" s="241"/>
      <c r="VOZ8" s="241"/>
      <c r="VPA8" s="241"/>
      <c r="VPB8" s="241"/>
      <c r="VPC8" s="241"/>
      <c r="VPD8" s="241"/>
      <c r="VPE8" s="241"/>
      <c r="VPF8" s="241"/>
      <c r="VPG8" s="241"/>
      <c r="VPH8" s="241"/>
      <c r="VPI8" s="241"/>
      <c r="VPJ8" s="241"/>
      <c r="VPK8" s="241"/>
      <c r="VPL8" s="241"/>
      <c r="VPM8" s="241"/>
      <c r="VPN8" s="241"/>
      <c r="VPO8" s="241"/>
      <c r="VPP8" s="241"/>
      <c r="VPQ8" s="241"/>
      <c r="VPR8" s="241"/>
      <c r="VPS8" s="241"/>
      <c r="VPT8" s="241"/>
      <c r="VPU8" s="241"/>
      <c r="VPV8" s="241"/>
      <c r="VPW8" s="241"/>
      <c r="VPX8" s="241"/>
      <c r="VPY8" s="241"/>
      <c r="VPZ8" s="241"/>
      <c r="VQA8" s="241"/>
      <c r="VQB8" s="241"/>
      <c r="VQC8" s="241"/>
      <c r="VQD8" s="241"/>
      <c r="VQE8" s="241"/>
      <c r="VQF8" s="241"/>
      <c r="VQG8" s="241"/>
      <c r="VQH8" s="241"/>
      <c r="VQI8" s="241"/>
      <c r="VQJ8" s="241"/>
      <c r="VQK8" s="241"/>
      <c r="VQL8" s="241"/>
      <c r="VQM8" s="241"/>
      <c r="VQN8" s="241"/>
      <c r="VQO8" s="241"/>
      <c r="VQP8" s="241"/>
      <c r="VQQ8" s="241"/>
      <c r="VQR8" s="241"/>
      <c r="VQS8" s="241"/>
      <c r="VQT8" s="241"/>
      <c r="VQU8" s="241"/>
      <c r="VQV8" s="241"/>
      <c r="VQW8" s="241"/>
      <c r="VQX8" s="241"/>
      <c r="VQY8" s="241"/>
      <c r="VQZ8" s="241"/>
      <c r="VRA8" s="241"/>
      <c r="VRB8" s="241"/>
      <c r="VRC8" s="241"/>
      <c r="VRD8" s="241"/>
      <c r="VRE8" s="241"/>
      <c r="VRF8" s="241"/>
      <c r="VRG8" s="241"/>
      <c r="VRH8" s="241"/>
      <c r="VRI8" s="241"/>
      <c r="VRJ8" s="241"/>
      <c r="VRK8" s="241"/>
      <c r="VRL8" s="241"/>
      <c r="VRM8" s="241"/>
      <c r="VRN8" s="241"/>
      <c r="VRO8" s="241"/>
      <c r="VRP8" s="241"/>
      <c r="VRQ8" s="241"/>
      <c r="VRR8" s="241"/>
      <c r="VRS8" s="241"/>
      <c r="VRT8" s="241"/>
      <c r="VRU8" s="241"/>
      <c r="VRV8" s="241"/>
      <c r="VRW8" s="241"/>
      <c r="VRX8" s="241"/>
      <c r="VRY8" s="241"/>
      <c r="VRZ8" s="241"/>
      <c r="VSA8" s="241"/>
      <c r="VSB8" s="241"/>
      <c r="VSC8" s="241"/>
      <c r="VSD8" s="241"/>
      <c r="VSE8" s="241"/>
      <c r="VSF8" s="241"/>
      <c r="VSG8" s="241"/>
      <c r="VSH8" s="241"/>
      <c r="VSI8" s="241"/>
      <c r="VSJ8" s="241"/>
      <c r="VSK8" s="241"/>
      <c r="VSL8" s="241"/>
      <c r="VSM8" s="241"/>
      <c r="VSN8" s="241"/>
      <c r="VSO8" s="241"/>
      <c r="VSP8" s="241"/>
      <c r="VSQ8" s="241"/>
      <c r="VSR8" s="241"/>
      <c r="VSS8" s="241"/>
      <c r="VST8" s="241"/>
      <c r="VSU8" s="241"/>
      <c r="VSV8" s="241"/>
      <c r="VSW8" s="241"/>
      <c r="VSX8" s="241"/>
      <c r="VSY8" s="241"/>
      <c r="VSZ8" s="241"/>
      <c r="VTA8" s="241"/>
      <c r="VTB8" s="241"/>
      <c r="VTC8" s="241"/>
      <c r="VTD8" s="241"/>
      <c r="VTE8" s="241"/>
      <c r="VTF8" s="241"/>
      <c r="VTG8" s="241"/>
      <c r="VTH8" s="241"/>
      <c r="VTI8" s="241"/>
      <c r="VTJ8" s="241"/>
      <c r="VTK8" s="241"/>
      <c r="VTL8" s="241"/>
      <c r="VTM8" s="241"/>
      <c r="VTN8" s="241"/>
      <c r="VTO8" s="241"/>
      <c r="VTP8" s="241"/>
      <c r="VTQ8" s="241"/>
      <c r="VTR8" s="241"/>
      <c r="VTS8" s="241"/>
      <c r="VTT8" s="241"/>
      <c r="VTU8" s="241"/>
      <c r="VTV8" s="241"/>
      <c r="VTW8" s="241"/>
      <c r="VTX8" s="241"/>
      <c r="VTY8" s="241"/>
      <c r="VTZ8" s="241"/>
      <c r="VUA8" s="241"/>
      <c r="VUB8" s="241"/>
      <c r="VUC8" s="241"/>
      <c r="VUD8" s="241"/>
      <c r="VUE8" s="241"/>
      <c r="VUF8" s="241"/>
      <c r="VUG8" s="241"/>
      <c r="VUH8" s="241"/>
      <c r="VUI8" s="241"/>
      <c r="VUJ8" s="241"/>
      <c r="VUK8" s="241"/>
      <c r="VUL8" s="241"/>
      <c r="VUM8" s="241"/>
      <c r="VUN8" s="241"/>
      <c r="VUO8" s="241"/>
      <c r="VUP8" s="241"/>
      <c r="VUQ8" s="241"/>
      <c r="VUR8" s="241"/>
      <c r="VUS8" s="241"/>
      <c r="VUT8" s="241"/>
      <c r="VUU8" s="241"/>
      <c r="VUV8" s="241"/>
      <c r="VUW8" s="241"/>
      <c r="VUX8" s="241"/>
      <c r="VUY8" s="241"/>
      <c r="VUZ8" s="241"/>
      <c r="VVA8" s="241"/>
      <c r="VVB8" s="241"/>
      <c r="VVC8" s="241"/>
      <c r="VVD8" s="241"/>
      <c r="VVE8" s="241"/>
      <c r="VVF8" s="241"/>
      <c r="VVG8" s="241"/>
      <c r="VVH8" s="241"/>
      <c r="VVI8" s="241"/>
      <c r="VVJ8" s="241"/>
      <c r="VVK8" s="241"/>
      <c r="VVL8" s="241"/>
      <c r="VVM8" s="241"/>
      <c r="VVN8" s="241"/>
      <c r="VVO8" s="241"/>
      <c r="VVP8" s="241"/>
      <c r="VVQ8" s="241"/>
      <c r="VVR8" s="241"/>
      <c r="VVS8" s="241"/>
      <c r="VVT8" s="241"/>
      <c r="VVU8" s="241"/>
      <c r="VVV8" s="241"/>
      <c r="VVW8" s="241"/>
      <c r="VVX8" s="241"/>
      <c r="VVY8" s="241"/>
      <c r="VVZ8" s="241"/>
      <c r="VWA8" s="241"/>
      <c r="VWB8" s="241"/>
      <c r="VWC8" s="241"/>
      <c r="VWD8" s="241"/>
      <c r="VWE8" s="241"/>
      <c r="VWF8" s="241"/>
      <c r="VWG8" s="241"/>
      <c r="VWH8" s="241"/>
      <c r="VWI8" s="241"/>
      <c r="VWJ8" s="241"/>
      <c r="VWK8" s="241"/>
      <c r="VWL8" s="241"/>
      <c r="VWM8" s="241"/>
      <c r="VWN8" s="241"/>
      <c r="VWO8" s="241"/>
      <c r="VWP8" s="241"/>
      <c r="VWQ8" s="241"/>
      <c r="VWR8" s="241"/>
      <c r="VWS8" s="241"/>
      <c r="VWT8" s="241"/>
      <c r="VWU8" s="241"/>
      <c r="VWV8" s="241"/>
      <c r="VWW8" s="241"/>
      <c r="VWX8" s="241"/>
      <c r="VWY8" s="241"/>
      <c r="VWZ8" s="241"/>
      <c r="VXA8" s="241"/>
      <c r="VXB8" s="241"/>
      <c r="VXC8" s="241"/>
      <c r="VXD8" s="241"/>
      <c r="VXE8" s="241"/>
      <c r="VXF8" s="241"/>
      <c r="VXG8" s="241"/>
      <c r="VXH8" s="241"/>
      <c r="VXI8" s="241"/>
      <c r="VXJ8" s="241"/>
      <c r="VXK8" s="241"/>
      <c r="VXL8" s="241"/>
      <c r="VXM8" s="241"/>
      <c r="VXN8" s="241"/>
      <c r="VXO8" s="241"/>
      <c r="VXP8" s="241"/>
      <c r="VXQ8" s="241"/>
      <c r="VXR8" s="241"/>
      <c r="VXS8" s="241"/>
      <c r="VXT8" s="241"/>
      <c r="VXU8" s="241"/>
      <c r="VXV8" s="241"/>
      <c r="VXW8" s="241"/>
      <c r="VXX8" s="241"/>
      <c r="VXY8" s="241"/>
      <c r="VXZ8" s="241"/>
      <c r="VYA8" s="241"/>
      <c r="VYB8" s="241"/>
      <c r="VYC8" s="241"/>
      <c r="VYD8" s="241"/>
      <c r="VYE8" s="241"/>
      <c r="VYF8" s="241"/>
      <c r="VYG8" s="241"/>
      <c r="VYH8" s="241"/>
      <c r="VYI8" s="241"/>
      <c r="VYJ8" s="241"/>
      <c r="VYK8" s="241"/>
      <c r="VYL8" s="241"/>
      <c r="VYM8" s="241"/>
      <c r="VYN8" s="241"/>
      <c r="VYO8" s="241"/>
      <c r="VYP8" s="241"/>
      <c r="VYQ8" s="241"/>
      <c r="VYR8" s="241"/>
      <c r="VYS8" s="241"/>
      <c r="VYT8" s="241"/>
      <c r="VYU8" s="241"/>
      <c r="VYV8" s="241"/>
      <c r="VYW8" s="241"/>
      <c r="VYX8" s="241"/>
      <c r="VYY8" s="241"/>
      <c r="VYZ8" s="241"/>
      <c r="VZA8" s="241"/>
      <c r="VZB8" s="241"/>
      <c r="VZC8" s="241"/>
      <c r="VZD8" s="241"/>
      <c r="VZE8" s="241"/>
      <c r="VZF8" s="241"/>
      <c r="VZG8" s="241"/>
      <c r="VZH8" s="241"/>
      <c r="VZI8" s="241"/>
      <c r="VZJ8" s="241"/>
      <c r="VZK8" s="241"/>
      <c r="VZL8" s="241"/>
      <c r="VZM8" s="241"/>
      <c r="VZN8" s="241"/>
      <c r="VZO8" s="241"/>
      <c r="VZP8" s="241"/>
      <c r="VZQ8" s="241"/>
      <c r="VZR8" s="241"/>
      <c r="VZS8" s="241"/>
      <c r="VZT8" s="241"/>
      <c r="VZU8" s="241"/>
      <c r="VZV8" s="241"/>
      <c r="VZW8" s="241"/>
      <c r="VZX8" s="241"/>
      <c r="VZY8" s="241"/>
      <c r="VZZ8" s="241"/>
      <c r="WAA8" s="241"/>
      <c r="WAB8" s="241"/>
      <c r="WAC8" s="241"/>
      <c r="WAD8" s="241"/>
      <c r="WAE8" s="241"/>
      <c r="WAF8" s="241"/>
      <c r="WAG8" s="241"/>
      <c r="WAH8" s="241"/>
      <c r="WAI8" s="241"/>
      <c r="WAJ8" s="241"/>
      <c r="WAK8" s="241"/>
      <c r="WAL8" s="241"/>
      <c r="WAM8" s="241"/>
      <c r="WAN8" s="241"/>
      <c r="WAO8" s="241"/>
      <c r="WAP8" s="241"/>
      <c r="WAQ8" s="241"/>
      <c r="WAR8" s="241"/>
      <c r="WAS8" s="241"/>
      <c r="WAT8" s="241"/>
      <c r="WAU8" s="241"/>
      <c r="WAV8" s="241"/>
      <c r="WAW8" s="241"/>
      <c r="WAX8" s="241"/>
      <c r="WAY8" s="241"/>
      <c r="WAZ8" s="241"/>
      <c r="WBA8" s="241"/>
      <c r="WBB8" s="241"/>
      <c r="WBC8" s="241"/>
      <c r="WBD8" s="241"/>
      <c r="WBE8" s="241"/>
      <c r="WBF8" s="241"/>
      <c r="WBG8" s="241"/>
      <c r="WBH8" s="241"/>
      <c r="WBI8" s="241"/>
      <c r="WBJ8" s="241"/>
      <c r="WBK8" s="241"/>
      <c r="WBL8" s="241"/>
      <c r="WBM8" s="241"/>
      <c r="WBN8" s="241"/>
      <c r="WBO8" s="241"/>
      <c r="WBP8" s="241"/>
      <c r="WBQ8" s="241"/>
      <c r="WBR8" s="241"/>
      <c r="WBS8" s="241"/>
      <c r="WBT8" s="241"/>
      <c r="WBU8" s="241"/>
      <c r="WBV8" s="241"/>
      <c r="WBW8" s="241"/>
      <c r="WBX8" s="241"/>
      <c r="WBY8" s="241"/>
      <c r="WBZ8" s="241"/>
      <c r="WCA8" s="241"/>
      <c r="WCB8" s="241"/>
      <c r="WCC8" s="241"/>
      <c r="WCD8" s="241"/>
      <c r="WCE8" s="241"/>
      <c r="WCF8" s="241"/>
      <c r="WCG8" s="241"/>
      <c r="WCH8" s="241"/>
      <c r="WCI8" s="241"/>
      <c r="WCJ8" s="241"/>
      <c r="WCK8" s="241"/>
      <c r="WCL8" s="241"/>
      <c r="WCM8" s="241"/>
      <c r="WCN8" s="241"/>
      <c r="WCO8" s="241"/>
      <c r="WCP8" s="241"/>
      <c r="WCQ8" s="241"/>
      <c r="WCR8" s="241"/>
      <c r="WCS8" s="241"/>
      <c r="WCT8" s="241"/>
      <c r="WCU8" s="241"/>
      <c r="WCV8" s="241"/>
      <c r="WCW8" s="241"/>
      <c r="WCX8" s="241"/>
      <c r="WCY8" s="241"/>
      <c r="WCZ8" s="241"/>
      <c r="WDA8" s="241"/>
      <c r="WDB8" s="241"/>
      <c r="WDC8" s="241"/>
      <c r="WDD8" s="241"/>
      <c r="WDE8" s="241"/>
      <c r="WDF8" s="241"/>
      <c r="WDG8" s="241"/>
      <c r="WDH8" s="241"/>
      <c r="WDI8" s="241"/>
      <c r="WDJ8" s="241"/>
      <c r="WDK8" s="241"/>
      <c r="WDL8" s="241"/>
      <c r="WDM8" s="241"/>
      <c r="WDN8" s="241"/>
      <c r="WDO8" s="241"/>
      <c r="WDP8" s="241"/>
      <c r="WDQ8" s="241"/>
      <c r="WDR8" s="241"/>
      <c r="WDS8" s="241"/>
      <c r="WDT8" s="241"/>
      <c r="WDU8" s="241"/>
      <c r="WDV8" s="241"/>
      <c r="WDW8" s="241"/>
      <c r="WDX8" s="241"/>
      <c r="WDY8" s="241"/>
      <c r="WDZ8" s="241"/>
      <c r="WEA8" s="241"/>
      <c r="WEB8" s="241"/>
      <c r="WEC8" s="241"/>
      <c r="WED8" s="241"/>
      <c r="WEE8" s="241"/>
      <c r="WEF8" s="241"/>
      <c r="WEG8" s="241"/>
      <c r="WEH8" s="241"/>
      <c r="WEI8" s="241"/>
      <c r="WEJ8" s="241"/>
      <c r="WEK8" s="241"/>
      <c r="WEL8" s="241"/>
      <c r="WEM8" s="241"/>
      <c r="WEN8" s="241"/>
      <c r="WEO8" s="241"/>
      <c r="WEP8" s="241"/>
      <c r="WEQ8" s="241"/>
      <c r="WER8" s="241"/>
      <c r="WES8" s="241"/>
      <c r="WET8" s="241"/>
      <c r="WEU8" s="241"/>
      <c r="WEV8" s="241"/>
      <c r="WEW8" s="241"/>
      <c r="WEX8" s="241"/>
      <c r="WEY8" s="241"/>
      <c r="WEZ8" s="241"/>
      <c r="WFA8" s="241"/>
      <c r="WFB8" s="241"/>
      <c r="WFC8" s="241"/>
      <c r="WFD8" s="241"/>
      <c r="WFE8" s="241"/>
      <c r="WFF8" s="241"/>
      <c r="WFG8" s="241"/>
      <c r="WFH8" s="241"/>
      <c r="WFI8" s="241"/>
      <c r="WFJ8" s="241"/>
      <c r="WFK8" s="241"/>
      <c r="WFL8" s="241"/>
      <c r="WFM8" s="241"/>
      <c r="WFN8" s="241"/>
      <c r="WFO8" s="241"/>
      <c r="WFP8" s="241"/>
      <c r="WFQ8" s="241"/>
      <c r="WFR8" s="241"/>
      <c r="WFS8" s="241"/>
      <c r="WFT8" s="241"/>
      <c r="WFU8" s="241"/>
      <c r="WFV8" s="241"/>
      <c r="WFW8" s="241"/>
      <c r="WFX8" s="241"/>
      <c r="WFY8" s="241"/>
      <c r="WFZ8" s="241"/>
      <c r="WGA8" s="241"/>
      <c r="WGB8" s="241"/>
      <c r="WGC8" s="241"/>
      <c r="WGD8" s="241"/>
      <c r="WGE8" s="241"/>
      <c r="WGF8" s="241"/>
      <c r="WGG8" s="241"/>
      <c r="WGH8" s="241"/>
      <c r="WGI8" s="241"/>
      <c r="WGJ8" s="241"/>
      <c r="WGK8" s="241"/>
      <c r="WGL8" s="241"/>
      <c r="WGM8" s="241"/>
      <c r="WGN8" s="241"/>
      <c r="WGO8" s="241"/>
      <c r="WGP8" s="241"/>
      <c r="WGQ8" s="241"/>
      <c r="WGR8" s="241"/>
      <c r="WGS8" s="241"/>
      <c r="WGT8" s="241"/>
      <c r="WGU8" s="241"/>
      <c r="WGV8" s="241"/>
      <c r="WGW8" s="241"/>
      <c r="WGX8" s="241"/>
      <c r="WGY8" s="241"/>
      <c r="WGZ8" s="241"/>
      <c r="WHA8" s="241"/>
      <c r="WHB8" s="241"/>
      <c r="WHC8" s="241"/>
      <c r="WHD8" s="241"/>
      <c r="WHE8" s="241"/>
      <c r="WHF8" s="241"/>
      <c r="WHG8" s="241"/>
      <c r="WHH8" s="241"/>
      <c r="WHI8" s="241"/>
      <c r="WHJ8" s="241"/>
      <c r="WHK8" s="241"/>
      <c r="WHL8" s="241"/>
      <c r="WHM8" s="241"/>
      <c r="WHN8" s="241"/>
      <c r="WHO8" s="241"/>
      <c r="WHP8" s="241"/>
      <c r="WHQ8" s="241"/>
      <c r="WHR8" s="241"/>
      <c r="WHS8" s="241"/>
      <c r="WHT8" s="241"/>
      <c r="WHU8" s="241"/>
      <c r="WHV8" s="241"/>
      <c r="WHW8" s="241"/>
      <c r="WHX8" s="241"/>
      <c r="WHY8" s="241"/>
      <c r="WHZ8" s="241"/>
      <c r="WIA8" s="241"/>
      <c r="WIB8" s="241"/>
      <c r="WIC8" s="241"/>
      <c r="WID8" s="241"/>
      <c r="WIE8" s="241"/>
      <c r="WIF8" s="241"/>
      <c r="WIG8" s="241"/>
      <c r="WIH8" s="241"/>
      <c r="WII8" s="241"/>
      <c r="WIJ8" s="241"/>
      <c r="WIK8" s="241"/>
      <c r="WIL8" s="241"/>
      <c r="WIM8" s="241"/>
      <c r="WIN8" s="241"/>
      <c r="WIO8" s="241"/>
      <c r="WIP8" s="241"/>
      <c r="WIQ8" s="241"/>
      <c r="WIR8" s="241"/>
      <c r="WIS8" s="241"/>
      <c r="WIT8" s="241"/>
      <c r="WIU8" s="241"/>
      <c r="WIV8" s="241"/>
      <c r="WIW8" s="241"/>
      <c r="WIX8" s="241"/>
      <c r="WIY8" s="241"/>
      <c r="WIZ8" s="241"/>
      <c r="WJA8" s="241"/>
      <c r="WJB8" s="241"/>
      <c r="WJC8" s="241"/>
      <c r="WJD8" s="241"/>
      <c r="WJE8" s="241"/>
      <c r="WJF8" s="241"/>
      <c r="WJG8" s="241"/>
      <c r="WJH8" s="241"/>
      <c r="WJI8" s="241"/>
      <c r="WJJ8" s="241"/>
      <c r="WJK8" s="241"/>
      <c r="WJL8" s="241"/>
      <c r="WJM8" s="241"/>
      <c r="WJN8" s="241"/>
      <c r="WJO8" s="241"/>
      <c r="WJP8" s="241"/>
      <c r="WJQ8" s="241"/>
      <c r="WJR8" s="241"/>
      <c r="WJS8" s="241"/>
      <c r="WJT8" s="241"/>
      <c r="WJU8" s="241"/>
      <c r="WJV8" s="241"/>
      <c r="WJW8" s="241"/>
      <c r="WJX8" s="241"/>
      <c r="WJY8" s="241"/>
      <c r="WJZ8" s="241"/>
      <c r="WKA8" s="241"/>
      <c r="WKB8" s="241"/>
      <c r="WKC8" s="241"/>
      <c r="WKD8" s="241"/>
      <c r="WKE8" s="241"/>
      <c r="WKF8" s="241"/>
      <c r="WKG8" s="241"/>
      <c r="WKH8" s="241"/>
      <c r="WKI8" s="241"/>
      <c r="WKJ8" s="241"/>
      <c r="WKK8" s="241"/>
      <c r="WKL8" s="241"/>
      <c r="WKM8" s="241"/>
      <c r="WKN8" s="241"/>
      <c r="WKO8" s="241"/>
      <c r="WKP8" s="241"/>
      <c r="WKQ8" s="241"/>
      <c r="WKR8" s="241"/>
      <c r="WKS8" s="241"/>
      <c r="WKT8" s="241"/>
      <c r="WKU8" s="241"/>
      <c r="WKV8" s="241"/>
      <c r="WKW8" s="241"/>
      <c r="WKX8" s="241"/>
      <c r="WKY8" s="241"/>
      <c r="WKZ8" s="241"/>
      <c r="WLA8" s="241"/>
      <c r="WLB8" s="241"/>
      <c r="WLC8" s="241"/>
      <c r="WLD8" s="241"/>
      <c r="WLE8" s="241"/>
      <c r="WLF8" s="241"/>
      <c r="WLG8" s="241"/>
      <c r="WLH8" s="241"/>
      <c r="WLI8" s="241"/>
      <c r="WLJ8" s="241"/>
      <c r="WLK8" s="241"/>
      <c r="WLL8" s="241"/>
      <c r="WLM8" s="241"/>
      <c r="WLN8" s="241"/>
      <c r="WLO8" s="241"/>
      <c r="WLP8" s="241"/>
      <c r="WLQ8" s="241"/>
      <c r="WLR8" s="241"/>
      <c r="WLS8" s="241"/>
      <c r="WLT8" s="241"/>
      <c r="WLU8" s="241"/>
      <c r="WLV8" s="241"/>
      <c r="WLW8" s="241"/>
      <c r="WLX8" s="241"/>
      <c r="WLY8" s="241"/>
      <c r="WLZ8" s="241"/>
      <c r="WMA8" s="241"/>
      <c r="WMB8" s="241"/>
      <c r="WMC8" s="241"/>
      <c r="WMD8" s="241"/>
      <c r="WME8" s="241"/>
      <c r="WMF8" s="241"/>
      <c r="WMG8" s="241"/>
      <c r="WMH8" s="241"/>
      <c r="WMI8" s="241"/>
      <c r="WMJ8" s="241"/>
      <c r="WMK8" s="241"/>
      <c r="WML8" s="241"/>
      <c r="WMM8" s="241"/>
      <c r="WMN8" s="241"/>
      <c r="WMO8" s="241"/>
      <c r="WMP8" s="241"/>
      <c r="WMQ8" s="241"/>
      <c r="WMR8" s="241"/>
      <c r="WMS8" s="241"/>
      <c r="WMT8" s="241"/>
      <c r="WMU8" s="241"/>
      <c r="WMV8" s="241"/>
      <c r="WMW8" s="241"/>
      <c r="WMX8" s="241"/>
      <c r="WMY8" s="241"/>
      <c r="WMZ8" s="241"/>
      <c r="WNA8" s="241"/>
      <c r="WNB8" s="241"/>
      <c r="WNC8" s="241"/>
      <c r="WND8" s="241"/>
      <c r="WNE8" s="241"/>
      <c r="WNF8" s="241"/>
      <c r="WNG8" s="241"/>
      <c r="WNH8" s="241"/>
      <c r="WNI8" s="241"/>
      <c r="WNJ8" s="241"/>
      <c r="WNK8" s="241"/>
      <c r="WNL8" s="241"/>
      <c r="WNM8" s="241"/>
      <c r="WNN8" s="241"/>
      <c r="WNO8" s="241"/>
      <c r="WNP8" s="241"/>
      <c r="WNQ8" s="241"/>
      <c r="WNR8" s="241"/>
      <c r="WNS8" s="241"/>
      <c r="WNT8" s="241"/>
      <c r="WNU8" s="241"/>
      <c r="WNV8" s="241"/>
      <c r="WNW8" s="241"/>
      <c r="WNX8" s="241"/>
      <c r="WNY8" s="241"/>
      <c r="WNZ8" s="241"/>
      <c r="WOA8" s="241"/>
      <c r="WOB8" s="241"/>
      <c r="WOC8" s="241"/>
      <c r="WOD8" s="241"/>
      <c r="WOE8" s="241"/>
      <c r="WOF8" s="241"/>
      <c r="WOG8" s="241"/>
      <c r="WOH8" s="241"/>
      <c r="WOI8" s="241"/>
      <c r="WOJ8" s="241"/>
      <c r="WOK8" s="241"/>
      <c r="WOL8" s="241"/>
      <c r="WOM8" s="241"/>
      <c r="WON8" s="241"/>
      <c r="WOO8" s="241"/>
      <c r="WOP8" s="241"/>
      <c r="WOQ8" s="241"/>
      <c r="WOR8" s="241"/>
      <c r="WOS8" s="241"/>
      <c r="WOT8" s="241"/>
      <c r="WOU8" s="241"/>
      <c r="WOV8" s="241"/>
      <c r="WOW8" s="241"/>
      <c r="WOX8" s="241"/>
      <c r="WOY8" s="241"/>
      <c r="WOZ8" s="241"/>
      <c r="WPA8" s="241"/>
      <c r="WPB8" s="241"/>
      <c r="WPC8" s="241"/>
      <c r="WPD8" s="241"/>
      <c r="WPE8" s="241"/>
      <c r="WPF8" s="241"/>
      <c r="WPG8" s="241"/>
      <c r="WPH8" s="241"/>
      <c r="WPI8" s="241"/>
      <c r="WPJ8" s="241"/>
      <c r="WPK8" s="241"/>
      <c r="WPL8" s="241"/>
      <c r="WPM8" s="241"/>
      <c r="WPN8" s="241"/>
      <c r="WPO8" s="241"/>
      <c r="WPP8" s="241"/>
      <c r="WPQ8" s="241"/>
      <c r="WPR8" s="241"/>
      <c r="WPS8" s="241"/>
      <c r="WPT8" s="241"/>
      <c r="WPU8" s="241"/>
      <c r="WPV8" s="241"/>
      <c r="WPW8" s="241"/>
      <c r="WPX8" s="241"/>
      <c r="WPY8" s="241"/>
      <c r="WPZ8" s="241"/>
      <c r="WQA8" s="241"/>
      <c r="WQB8" s="241"/>
      <c r="WQC8" s="241"/>
      <c r="WQD8" s="241"/>
      <c r="WQE8" s="241"/>
      <c r="WQF8" s="241"/>
      <c r="WQG8" s="241"/>
      <c r="WQH8" s="241"/>
      <c r="WQI8" s="241"/>
      <c r="WQJ8" s="241"/>
      <c r="WQK8" s="241"/>
      <c r="WQL8" s="241"/>
      <c r="WQM8" s="241"/>
      <c r="WQN8" s="241"/>
      <c r="WQO8" s="241"/>
      <c r="WQP8" s="241"/>
      <c r="WQQ8" s="241"/>
      <c r="WQR8" s="241"/>
      <c r="WQS8" s="241"/>
      <c r="WQT8" s="241"/>
      <c r="WQU8" s="241"/>
      <c r="WQV8" s="241"/>
      <c r="WQW8" s="241"/>
      <c r="WQX8" s="241"/>
      <c r="WQY8" s="241"/>
      <c r="WQZ8" s="241"/>
      <c r="WRA8" s="241"/>
      <c r="WRB8" s="241"/>
      <c r="WRC8" s="241"/>
      <c r="WRD8" s="241"/>
      <c r="WRE8" s="241"/>
      <c r="WRF8" s="241"/>
      <c r="WRG8" s="241"/>
      <c r="WRH8" s="241"/>
      <c r="WRI8" s="241"/>
      <c r="WRJ8" s="241"/>
      <c r="WRK8" s="241"/>
      <c r="WRL8" s="241"/>
      <c r="WRM8" s="241"/>
      <c r="WRN8" s="241"/>
      <c r="WRO8" s="241"/>
      <c r="WRP8" s="241"/>
      <c r="WRQ8" s="241"/>
      <c r="WRR8" s="241"/>
      <c r="WRS8" s="241"/>
      <c r="WRT8" s="241"/>
      <c r="WRU8" s="241"/>
      <c r="WRV8" s="241"/>
      <c r="WRW8" s="241"/>
      <c r="WRX8" s="241"/>
      <c r="WRY8" s="241"/>
      <c r="WRZ8" s="241"/>
      <c r="WSA8" s="241"/>
      <c r="WSB8" s="241"/>
      <c r="WSC8" s="241"/>
      <c r="WSD8" s="241"/>
      <c r="WSE8" s="241"/>
      <c r="WSF8" s="241"/>
      <c r="WSG8" s="241"/>
      <c r="WSH8" s="241"/>
      <c r="WSI8" s="241"/>
      <c r="WSJ8" s="241"/>
      <c r="WSK8" s="241"/>
      <c r="WSL8" s="241"/>
      <c r="WSM8" s="241"/>
      <c r="WSN8" s="241"/>
      <c r="WSO8" s="241"/>
      <c r="WSP8" s="241"/>
      <c r="WSQ8" s="241"/>
      <c r="WSR8" s="241"/>
      <c r="WSS8" s="241"/>
      <c r="WST8" s="241"/>
      <c r="WSU8" s="241"/>
      <c r="WSV8" s="241"/>
      <c r="WSW8" s="241"/>
      <c r="WSX8" s="241"/>
      <c r="WSY8" s="241"/>
      <c r="WSZ8" s="241"/>
      <c r="WTA8" s="241"/>
      <c r="WTB8" s="241"/>
      <c r="WTC8" s="241"/>
      <c r="WTD8" s="241"/>
      <c r="WTE8" s="241"/>
      <c r="WTF8" s="241"/>
      <c r="WTG8" s="241"/>
      <c r="WTH8" s="241"/>
      <c r="WTI8" s="241"/>
      <c r="WTJ8" s="241"/>
      <c r="WTK8" s="241"/>
      <c r="WTL8" s="241"/>
      <c r="WTM8" s="241"/>
      <c r="WTN8" s="241"/>
      <c r="WTO8" s="241"/>
      <c r="WTP8" s="241"/>
      <c r="WTQ8" s="241"/>
      <c r="WTR8" s="241"/>
      <c r="WTS8" s="241"/>
      <c r="WTT8" s="241"/>
      <c r="WTU8" s="241"/>
      <c r="WTV8" s="241"/>
      <c r="WTW8" s="241"/>
      <c r="WTX8" s="241"/>
      <c r="WTY8" s="241"/>
      <c r="WTZ8" s="241"/>
      <c r="WUA8" s="241"/>
      <c r="WUB8" s="241"/>
      <c r="WUC8" s="241"/>
      <c r="WUD8" s="241"/>
      <c r="WUE8" s="241"/>
      <c r="WUF8" s="241"/>
      <c r="WUG8" s="241"/>
      <c r="WUH8" s="241"/>
      <c r="WUI8" s="241"/>
      <c r="WUJ8" s="241"/>
      <c r="WUK8" s="241"/>
      <c r="WUL8" s="241"/>
      <c r="WUM8" s="241"/>
      <c r="WUN8" s="241"/>
      <c r="WUO8" s="241"/>
      <c r="WUP8" s="241"/>
      <c r="WUQ8" s="241"/>
      <c r="WUR8" s="241"/>
      <c r="WUS8" s="241"/>
      <c r="WUT8" s="241"/>
      <c r="WUU8" s="241"/>
      <c r="WUV8" s="241"/>
      <c r="WUW8" s="241"/>
      <c r="WUX8" s="241"/>
      <c r="WUY8" s="241"/>
      <c r="WUZ8" s="241"/>
      <c r="WVA8" s="241"/>
      <c r="WVB8" s="241"/>
      <c r="WVC8" s="241"/>
      <c r="WVD8" s="241"/>
      <c r="WVE8" s="241"/>
      <c r="WVF8" s="241"/>
      <c r="WVG8" s="241"/>
      <c r="WVH8" s="241"/>
      <c r="WVI8" s="241"/>
      <c r="WVJ8" s="241"/>
      <c r="WVK8" s="241"/>
      <c r="WVL8" s="241"/>
      <c r="WVM8" s="241"/>
      <c r="WVN8" s="241"/>
      <c r="WVO8" s="241"/>
      <c r="WVP8" s="241"/>
      <c r="WVQ8" s="241"/>
      <c r="WVR8" s="241"/>
      <c r="WVS8" s="241"/>
      <c r="WVT8" s="241"/>
      <c r="WVU8" s="241"/>
      <c r="WVV8" s="241"/>
      <c r="WVW8" s="241"/>
      <c r="WVX8" s="241"/>
      <c r="WVY8" s="241"/>
      <c r="WVZ8" s="241"/>
      <c r="WWA8" s="241"/>
      <c r="WWB8" s="241"/>
      <c r="WWC8" s="241"/>
      <c r="WWD8" s="241"/>
      <c r="WWE8" s="241"/>
      <c r="WWF8" s="241"/>
      <c r="WWG8" s="241"/>
      <c r="WWH8" s="241"/>
      <c r="WWI8" s="241"/>
      <c r="WWJ8" s="241"/>
      <c r="WWK8" s="241"/>
      <c r="WWL8" s="241"/>
      <c r="WWM8" s="241"/>
      <c r="WWN8" s="241"/>
      <c r="WWO8" s="241"/>
      <c r="WWP8" s="241"/>
      <c r="WWQ8" s="241"/>
      <c r="WWR8" s="241"/>
      <c r="WWS8" s="241"/>
      <c r="WWT8" s="241"/>
      <c r="WWU8" s="241"/>
      <c r="WWV8" s="241"/>
      <c r="WWW8" s="241"/>
      <c r="WWX8" s="241"/>
      <c r="WWY8" s="241"/>
      <c r="WWZ8" s="241"/>
      <c r="WXA8" s="241"/>
      <c r="WXB8" s="241"/>
      <c r="WXC8" s="241"/>
      <c r="WXD8" s="241"/>
      <c r="WXE8" s="241"/>
      <c r="WXF8" s="241"/>
      <c r="WXG8" s="241"/>
      <c r="WXH8" s="241"/>
      <c r="WXI8" s="241"/>
      <c r="WXJ8" s="241"/>
      <c r="WXK8" s="241"/>
      <c r="WXL8" s="241"/>
      <c r="WXM8" s="241"/>
      <c r="WXN8" s="241"/>
      <c r="WXO8" s="241"/>
      <c r="WXP8" s="241"/>
      <c r="WXQ8" s="241"/>
      <c r="WXR8" s="241"/>
      <c r="WXS8" s="241"/>
      <c r="WXT8" s="241"/>
      <c r="WXU8" s="241"/>
      <c r="WXV8" s="241"/>
      <c r="WXW8" s="241"/>
      <c r="WXX8" s="241"/>
      <c r="WXY8" s="241"/>
      <c r="WXZ8" s="241"/>
      <c r="WYA8" s="241"/>
      <c r="WYB8" s="241"/>
      <c r="WYC8" s="241"/>
      <c r="WYD8" s="241"/>
      <c r="WYE8" s="241"/>
      <c r="WYF8" s="241"/>
      <c r="WYG8" s="241"/>
      <c r="WYH8" s="241"/>
      <c r="WYI8" s="241"/>
      <c r="WYJ8" s="241"/>
      <c r="WYK8" s="241"/>
      <c r="WYL8" s="241"/>
      <c r="WYM8" s="241"/>
      <c r="WYN8" s="241"/>
      <c r="WYO8" s="241"/>
      <c r="WYP8" s="241"/>
      <c r="WYQ8" s="241"/>
      <c r="WYR8" s="241"/>
      <c r="WYS8" s="241"/>
      <c r="WYT8" s="241"/>
      <c r="WYU8" s="241"/>
      <c r="WYV8" s="241"/>
      <c r="WYW8" s="241"/>
      <c r="WYX8" s="241"/>
      <c r="WYY8" s="241"/>
      <c r="WYZ8" s="241"/>
      <c r="WZA8" s="241"/>
      <c r="WZB8" s="241"/>
      <c r="WZC8" s="241"/>
      <c r="WZD8" s="241"/>
      <c r="WZE8" s="241"/>
      <c r="WZF8" s="241"/>
      <c r="WZG8" s="241"/>
      <c r="WZH8" s="241"/>
      <c r="WZI8" s="241"/>
      <c r="WZJ8" s="241"/>
      <c r="WZK8" s="241"/>
      <c r="WZL8" s="241"/>
      <c r="WZM8" s="241"/>
      <c r="WZN8" s="241"/>
      <c r="WZO8" s="241"/>
      <c r="WZP8" s="241"/>
      <c r="WZQ8" s="241"/>
      <c r="WZR8" s="241"/>
      <c r="WZS8" s="241"/>
      <c r="WZT8" s="241"/>
      <c r="WZU8" s="241"/>
      <c r="WZV8" s="241"/>
      <c r="WZW8" s="241"/>
      <c r="WZX8" s="241"/>
      <c r="WZY8" s="241"/>
      <c r="WZZ8" s="241"/>
      <c r="XAA8" s="241"/>
      <c r="XAB8" s="241"/>
      <c r="XAC8" s="241"/>
      <c r="XAD8" s="241"/>
      <c r="XAE8" s="241"/>
      <c r="XAF8" s="241"/>
      <c r="XAG8" s="241"/>
      <c r="XAH8" s="241"/>
      <c r="XAI8" s="241"/>
      <c r="XAJ8" s="241"/>
      <c r="XAK8" s="241"/>
      <c r="XAL8" s="241"/>
      <c r="XAM8" s="241"/>
      <c r="XAN8" s="241"/>
      <c r="XAO8" s="241"/>
      <c r="XAP8" s="241"/>
      <c r="XAQ8" s="241"/>
      <c r="XAR8" s="241"/>
      <c r="XAS8" s="241"/>
      <c r="XAT8" s="241"/>
      <c r="XAU8" s="241"/>
      <c r="XAV8" s="241"/>
      <c r="XAW8" s="241"/>
      <c r="XAX8" s="241"/>
      <c r="XAY8" s="241"/>
      <c r="XAZ8" s="241"/>
      <c r="XBA8" s="241"/>
      <c r="XBB8" s="241"/>
      <c r="XBC8" s="241"/>
      <c r="XBD8" s="241"/>
      <c r="XBE8" s="241"/>
      <c r="XBF8" s="241"/>
      <c r="XBG8" s="241"/>
      <c r="XBH8" s="241"/>
      <c r="XBI8" s="241"/>
      <c r="XBJ8" s="241"/>
      <c r="XBK8" s="241"/>
      <c r="XBL8" s="241"/>
      <c r="XBM8" s="241"/>
      <c r="XBN8" s="241"/>
      <c r="XBO8" s="241"/>
      <c r="XBP8" s="241"/>
      <c r="XBQ8" s="241"/>
      <c r="XBR8" s="241"/>
      <c r="XBS8" s="241"/>
      <c r="XBT8" s="241"/>
      <c r="XBU8" s="241"/>
      <c r="XBV8" s="241"/>
      <c r="XBW8" s="241"/>
      <c r="XBX8" s="241"/>
      <c r="XBY8" s="241"/>
      <c r="XBZ8" s="241"/>
      <c r="XCA8" s="241"/>
      <c r="XCB8" s="241"/>
      <c r="XCC8" s="241"/>
      <c r="XCD8" s="241"/>
      <c r="XCE8" s="241"/>
      <c r="XCF8" s="241"/>
      <c r="XCG8" s="241"/>
      <c r="XCH8" s="241"/>
      <c r="XCI8" s="241"/>
      <c r="XCJ8" s="241"/>
      <c r="XCK8" s="241"/>
      <c r="XCL8" s="241"/>
      <c r="XCM8" s="241"/>
      <c r="XCN8" s="241"/>
      <c r="XCO8" s="241"/>
      <c r="XCP8" s="241"/>
      <c r="XCQ8" s="241"/>
      <c r="XCR8" s="241"/>
      <c r="XCS8" s="241"/>
      <c r="XCT8" s="241"/>
      <c r="XCU8" s="241"/>
      <c r="XCV8" s="241"/>
      <c r="XCW8" s="241"/>
      <c r="XCX8" s="241"/>
      <c r="XCY8" s="241"/>
      <c r="XCZ8" s="241"/>
      <c r="XDA8" s="241"/>
      <c r="XDB8" s="241"/>
      <c r="XDC8" s="241"/>
      <c r="XDD8" s="241"/>
      <c r="XDE8" s="241"/>
      <c r="XDF8" s="241"/>
      <c r="XDG8" s="241"/>
      <c r="XDH8" s="241"/>
      <c r="XDI8" s="241"/>
      <c r="XDJ8" s="241"/>
      <c r="XDK8" s="241"/>
      <c r="XDL8" s="241"/>
      <c r="XDM8" s="241"/>
      <c r="XDN8" s="241"/>
      <c r="XDO8" s="241"/>
      <c r="XDP8" s="241"/>
      <c r="XDQ8" s="241"/>
      <c r="XDR8" s="241"/>
      <c r="XDS8" s="241"/>
      <c r="XDT8" s="241"/>
      <c r="XDU8" s="241"/>
      <c r="XDV8" s="241"/>
      <c r="XDW8" s="241"/>
      <c r="XDX8" s="241"/>
      <c r="XDY8" s="241"/>
      <c r="XDZ8" s="241"/>
      <c r="XEA8" s="241"/>
      <c r="XEB8" s="241"/>
      <c r="XEC8" s="241"/>
      <c r="XED8" s="241"/>
      <c r="XEE8" s="241"/>
      <c r="XEF8" s="241"/>
      <c r="XEG8" s="241"/>
      <c r="XEH8" s="241"/>
      <c r="XEI8" s="241"/>
      <c r="XEJ8" s="241"/>
      <c r="XEK8" s="241"/>
      <c r="XEL8" s="241"/>
      <c r="XEM8" s="241"/>
      <c r="XEN8" s="241"/>
      <c r="XEO8" s="241"/>
      <c r="XEP8" s="241"/>
      <c r="XEQ8" s="241"/>
      <c r="XER8" s="241"/>
      <c r="XES8" s="241"/>
      <c r="XET8" s="241"/>
      <c r="XEU8" s="241"/>
      <c r="XEV8" s="241"/>
      <c r="XEW8" s="241"/>
      <c r="XEX8" s="241"/>
      <c r="XEY8" s="241"/>
      <c r="XEZ8" s="241"/>
      <c r="XFA8" s="241"/>
      <c r="XFB8" s="241"/>
    </row>
    <row r="9" spans="1:16382">
      <c r="A9" t="s">
        <v>640</v>
      </c>
      <c r="B9" s="241" t="s">
        <v>566</v>
      </c>
      <c r="C9" s="261" t="s">
        <v>151</v>
      </c>
      <c r="D9" s="258">
        <f>AVERAGE('food prices'!T23:T25)</f>
        <v>0.85</v>
      </c>
      <c r="H9" s="264"/>
    </row>
    <row r="10" spans="1:16382">
      <c r="A10" t="s">
        <v>485</v>
      </c>
      <c r="B10" s="241" t="s">
        <v>584</v>
      </c>
      <c r="C10" s="261" t="s">
        <v>52</v>
      </c>
      <c r="D10" s="258">
        <f>AVERAGE('food prices'!T86:T88)</f>
        <v>0.15937254901960785</v>
      </c>
      <c r="H10" s="264"/>
    </row>
    <row r="11" spans="1:16382">
      <c r="A11" t="s">
        <v>347</v>
      </c>
      <c r="B11" s="241" t="s">
        <v>568</v>
      </c>
      <c r="C11" s="261" t="s">
        <v>13</v>
      </c>
      <c r="D11" s="258">
        <f>AVERAGE('food prices'!T29:T31)</f>
        <v>0.27566666666666667</v>
      </c>
      <c r="H11" s="264"/>
    </row>
    <row r="12" spans="1:16382">
      <c r="A12" t="s">
        <v>640</v>
      </c>
      <c r="B12" s="241" t="s">
        <v>569</v>
      </c>
      <c r="C12" s="261" t="s">
        <v>418</v>
      </c>
      <c r="D12" s="258">
        <f>AVERAGE('food prices'!T32:T34)</f>
        <v>0.50555555555555565</v>
      </c>
      <c r="H12" s="264"/>
    </row>
    <row r="13" spans="1:16382" ht="30">
      <c r="A13" t="s">
        <v>485</v>
      </c>
      <c r="B13" s="241" t="s">
        <v>620</v>
      </c>
      <c r="C13" s="261" t="s">
        <v>70</v>
      </c>
      <c r="D13" s="258">
        <f>AVERAGE('food prices'!T110:T112)</f>
        <v>0.21287037037037038</v>
      </c>
      <c r="H13" s="264"/>
    </row>
    <row r="14" spans="1:16382" ht="45">
      <c r="A14" t="s">
        <v>485</v>
      </c>
      <c r="B14" s="241" t="s">
        <v>596</v>
      </c>
      <c r="C14" s="261" t="s">
        <v>37</v>
      </c>
      <c r="D14" s="258">
        <f>AVERAGE('food prices'!T137:T139)</f>
        <v>0.22162962962962965</v>
      </c>
      <c r="H14" s="264"/>
    </row>
    <row r="15" spans="1:16382">
      <c r="A15" s="9" t="s">
        <v>485</v>
      </c>
      <c r="B15" s="241" t="s">
        <v>606</v>
      </c>
      <c r="C15" s="261" t="s">
        <v>41</v>
      </c>
      <c r="D15" s="258">
        <f>AVERAGE('food prices'!T170:T172)</f>
        <v>0.23333333333333331</v>
      </c>
      <c r="H15" s="264"/>
    </row>
    <row r="16" spans="1:16382" ht="60">
      <c r="A16" t="s">
        <v>487</v>
      </c>
      <c r="B16" s="241" t="s">
        <v>572</v>
      </c>
      <c r="C16" s="261" t="s">
        <v>98</v>
      </c>
      <c r="D16" s="258">
        <f>AVERAGE('food prices'!T44:T46)</f>
        <v>0.16611111111111113</v>
      </c>
      <c r="H16" s="264"/>
    </row>
    <row r="17" spans="1:8">
      <c r="A17" s="9" t="s">
        <v>487</v>
      </c>
      <c r="B17" t="s">
        <v>76</v>
      </c>
      <c r="C17" s="261" t="s">
        <v>77</v>
      </c>
      <c r="D17" s="258">
        <f>AVERAGE('food prices'!T236:T238)</f>
        <v>0.19944444444444442</v>
      </c>
      <c r="H17" s="264"/>
    </row>
    <row r="18" spans="1:8">
      <c r="A18" s="9" t="s">
        <v>485</v>
      </c>
      <c r="B18" s="241" t="s">
        <v>609</v>
      </c>
      <c r="C18" s="261" t="s">
        <v>58</v>
      </c>
      <c r="D18" s="258">
        <f>AVERAGE('food prices'!T179:T181)</f>
        <v>0.23529411764705885</v>
      </c>
      <c r="H18" s="264"/>
    </row>
    <row r="19" spans="1:8">
      <c r="A19" s="9" t="s">
        <v>347</v>
      </c>
      <c r="B19" t="s">
        <v>427</v>
      </c>
      <c r="C19" s="261" t="s">
        <v>376</v>
      </c>
      <c r="D19" s="258">
        <f>AVERAGE('food prices'!T215:T217)</f>
        <v>0.28849999999999998</v>
      </c>
      <c r="H19" s="264"/>
    </row>
    <row r="20" spans="1:8">
      <c r="A20" s="9" t="s">
        <v>640</v>
      </c>
      <c r="B20" s="243" t="s">
        <v>575</v>
      </c>
      <c r="C20" s="261" t="s">
        <v>157</v>
      </c>
      <c r="D20" s="258">
        <f>AVERAGE('food prices'!T56:T58)</f>
        <v>1.8509444444444443</v>
      </c>
      <c r="H20" s="264"/>
    </row>
    <row r="21" spans="1:8">
      <c r="A21" s="9" t="s">
        <v>487</v>
      </c>
      <c r="B21" t="s">
        <v>78</v>
      </c>
      <c r="C21" s="261" t="s">
        <v>79</v>
      </c>
      <c r="D21" s="258">
        <f>AVERAGE('food prices'!T239:T241)</f>
        <v>0.19944444444444442</v>
      </c>
      <c r="H21" s="263"/>
    </row>
    <row r="22" spans="1:8">
      <c r="A22" s="9" t="s">
        <v>485</v>
      </c>
      <c r="B22" t="s">
        <v>71</v>
      </c>
      <c r="C22" s="261" t="s">
        <v>72</v>
      </c>
      <c r="D22" s="258">
        <f>AVERAGE('food prices'!T230:T232)</f>
        <v>0.24466666666666667</v>
      </c>
      <c r="H22" s="264"/>
    </row>
    <row r="23" spans="1:8" ht="45">
      <c r="A23" t="s">
        <v>641</v>
      </c>
      <c r="B23" s="241" t="s">
        <v>578</v>
      </c>
      <c r="C23" s="261" t="s">
        <v>407</v>
      </c>
      <c r="D23" s="258">
        <f>AVERAGE('food prices'!T65:T67)</f>
        <v>1.2866666666666666</v>
      </c>
      <c r="H23" s="264"/>
    </row>
    <row r="24" spans="1:8">
      <c r="A24" t="s">
        <v>640</v>
      </c>
      <c r="B24" s="241" t="s">
        <v>579</v>
      </c>
      <c r="C24" s="261" t="s">
        <v>417</v>
      </c>
      <c r="D24" s="258">
        <f>AVERAGE('food prices'!T68:T70)</f>
        <v>1.0533333333333335</v>
      </c>
      <c r="H24" s="264"/>
    </row>
    <row r="25" spans="1:8">
      <c r="A25" t="s">
        <v>642</v>
      </c>
      <c r="B25" s="241" t="s">
        <v>580</v>
      </c>
      <c r="C25" s="261" t="s">
        <v>169</v>
      </c>
      <c r="D25" s="258">
        <f>AVERAGE('food prices'!T71:T73)</f>
        <v>0.98566666666666658</v>
      </c>
      <c r="H25" s="264"/>
    </row>
    <row r="26" spans="1:8" ht="45">
      <c r="A26" t="s">
        <v>487</v>
      </c>
      <c r="B26" s="241" t="s">
        <v>644</v>
      </c>
      <c r="C26" s="261" t="s">
        <v>98</v>
      </c>
      <c r="D26" s="258">
        <f>AVERAGE('food prices'!T47:T49)</f>
        <v>0.21250000000000002</v>
      </c>
      <c r="H26" s="263"/>
    </row>
    <row r="27" spans="1:8">
      <c r="A27" t="s">
        <v>347</v>
      </c>
      <c r="B27" s="241" t="s">
        <v>574</v>
      </c>
      <c r="C27" s="261" t="s">
        <v>9</v>
      </c>
      <c r="D27" s="258">
        <f>AVERAGE('food prices'!T53:T55)</f>
        <v>0.35909090909090913</v>
      </c>
      <c r="H27" s="264"/>
    </row>
    <row r="28" spans="1:8">
      <c r="A28" t="s">
        <v>640</v>
      </c>
      <c r="B28" s="241" t="s">
        <v>583</v>
      </c>
      <c r="C28" s="261" t="s">
        <v>122</v>
      </c>
      <c r="D28" s="258">
        <f>AVERAGE('food prices'!T80:T82)</f>
        <v>0.60784313725490202</v>
      </c>
      <c r="H28" s="264"/>
    </row>
    <row r="29" spans="1:8">
      <c r="A29" s="9" t="s">
        <v>485</v>
      </c>
      <c r="B29" t="s">
        <v>372</v>
      </c>
      <c r="C29" s="261" t="s">
        <v>60</v>
      </c>
      <c r="D29" s="258">
        <f>AVERAGE('food prices'!T224:T226)</f>
        <v>0.26233333333333336</v>
      </c>
      <c r="H29" s="264"/>
    </row>
    <row r="30" spans="1:8" ht="30">
      <c r="A30" t="s">
        <v>640</v>
      </c>
      <c r="B30" s="241" t="s">
        <v>585</v>
      </c>
      <c r="C30" s="261" t="s">
        <v>153</v>
      </c>
      <c r="D30" s="258">
        <f>AVERAGE('food prices'!T89:T91)</f>
        <v>0.4777777777777778</v>
      </c>
      <c r="H30" s="264"/>
    </row>
    <row r="31" spans="1:8">
      <c r="A31" s="9" t="s">
        <v>485</v>
      </c>
      <c r="B31" t="s">
        <v>61</v>
      </c>
      <c r="C31" s="261" t="s">
        <v>62</v>
      </c>
      <c r="D31" s="309">
        <f>AVERAGE('food prices'!T227:T229)</f>
        <v>0.34803864734299511</v>
      </c>
      <c r="H31" s="264"/>
    </row>
    <row r="32" spans="1:8">
      <c r="A32" s="9" t="s">
        <v>347</v>
      </c>
      <c r="B32" t="s">
        <v>27</v>
      </c>
      <c r="C32" s="261" t="s">
        <v>26</v>
      </c>
      <c r="D32" s="258">
        <f>AVERAGE('food prices'!T206:T208)</f>
        <v>0.39248</v>
      </c>
      <c r="H32" s="264"/>
    </row>
    <row r="33" spans="1:8">
      <c r="A33" s="9" t="s">
        <v>487</v>
      </c>
      <c r="B33" t="s">
        <v>103</v>
      </c>
      <c r="C33" s="261" t="s">
        <v>104</v>
      </c>
      <c r="D33" s="258">
        <f>AVERAGE('food prices'!T257:T259)</f>
        <v>0.25006535947712416</v>
      </c>
      <c r="H33" s="264"/>
    </row>
    <row r="34" spans="1:8" ht="30">
      <c r="A34" t="s">
        <v>641</v>
      </c>
      <c r="B34" s="241" t="s">
        <v>588</v>
      </c>
      <c r="C34" s="261" t="s">
        <v>403</v>
      </c>
      <c r="D34" s="258">
        <f>AVERAGE('food prices'!T101:T103)</f>
        <v>0.62666666666666659</v>
      </c>
      <c r="H34" s="264"/>
    </row>
    <row r="35" spans="1:8">
      <c r="A35" s="9" t="s">
        <v>487</v>
      </c>
      <c r="B35" t="s">
        <v>99</v>
      </c>
      <c r="C35" s="261" t="s">
        <v>100</v>
      </c>
      <c r="D35" s="258">
        <f>AVERAGE('food prices'!T254:T256)</f>
        <v>0.41919999999999996</v>
      </c>
      <c r="H35" s="264"/>
    </row>
    <row r="36" spans="1:8">
      <c r="A36" s="9" t="s">
        <v>640</v>
      </c>
      <c r="B36" s="241" t="s">
        <v>590</v>
      </c>
      <c r="C36" s="261" t="s">
        <v>132</v>
      </c>
      <c r="D36" s="258">
        <f>AVERAGE('food prices'!T107:T109)</f>
        <v>1.7555555555555555</v>
      </c>
      <c r="H36" s="263"/>
    </row>
    <row r="37" spans="1:8">
      <c r="A37" s="9" t="s">
        <v>485</v>
      </c>
      <c r="B37" t="s">
        <v>44</v>
      </c>
      <c r="C37" s="261" t="s">
        <v>45</v>
      </c>
      <c r="D37" s="258">
        <f>AVERAGE('food prices'!T221:T223)</f>
        <v>0.35899999999999999</v>
      </c>
      <c r="H37" s="264"/>
    </row>
    <row r="38" spans="1:8">
      <c r="A38" t="s">
        <v>485</v>
      </c>
      <c r="B38" s="241" t="s">
        <v>731</v>
      </c>
      <c r="C38" s="261" t="s">
        <v>732</v>
      </c>
      <c r="D38" s="258">
        <f>AVERAGE('food prices'!T38:T40)</f>
        <v>0.3666666666666667</v>
      </c>
      <c r="H38" s="264"/>
    </row>
    <row r="39" spans="1:8" ht="30">
      <c r="A39" t="s">
        <v>485</v>
      </c>
      <c r="B39" s="241" t="s">
        <v>598</v>
      </c>
      <c r="C39" s="261" t="s">
        <v>74</v>
      </c>
      <c r="D39" s="258">
        <f>AVERAGE('food prices'!T143:T145)</f>
        <v>0.37429337231968818</v>
      </c>
      <c r="H39" s="264"/>
    </row>
    <row r="40" spans="1:8" ht="30">
      <c r="A40" t="s">
        <v>640</v>
      </c>
      <c r="B40" s="241" t="s">
        <v>593</v>
      </c>
      <c r="C40" s="261" t="s">
        <v>421</v>
      </c>
      <c r="D40" s="258">
        <f>AVERAGE('food prices'!T119:T121)</f>
        <v>0.51666666666666661</v>
      </c>
      <c r="H40" s="264"/>
    </row>
    <row r="41" spans="1:8">
      <c r="A41" t="e">
        <f>#REF!</f>
        <v>#REF!</v>
      </c>
      <c r="B41" s="241" t="s">
        <v>650</v>
      </c>
      <c r="C41" s="261" t="s">
        <v>717</v>
      </c>
      <c r="D41" s="258">
        <f>AVERAGE('food prices'!T122:T124)</f>
        <v>1.2522222222222223</v>
      </c>
      <c r="H41" s="264"/>
    </row>
    <row r="42" spans="1:8">
      <c r="A42" s="9" t="s">
        <v>347</v>
      </c>
      <c r="B42" s="241" t="s">
        <v>607</v>
      </c>
      <c r="C42" s="261" t="s">
        <v>26</v>
      </c>
      <c r="D42" s="258">
        <f>AVERAGE('food prices'!T173:T175)</f>
        <v>0.45454545454545459</v>
      </c>
      <c r="H42" s="264"/>
    </row>
    <row r="43" spans="1:8">
      <c r="A43" s="9" t="s">
        <v>487</v>
      </c>
      <c r="B43" t="s">
        <v>95</v>
      </c>
      <c r="C43" s="261" t="s">
        <v>96</v>
      </c>
      <c r="D43" s="258">
        <f>AVERAGE('food prices'!T251:T253)</f>
        <v>0.44639999999999996</v>
      </c>
      <c r="H43" s="264"/>
    </row>
    <row r="44" spans="1:8">
      <c r="A44" t="s">
        <v>640</v>
      </c>
      <c r="B44" s="243" t="s">
        <v>648</v>
      </c>
      <c r="C44" s="261" t="s">
        <v>713</v>
      </c>
      <c r="D44" s="258">
        <f>AVERAGE('food prices'!T131:T133)</f>
        <v>1.4649999999999999</v>
      </c>
      <c r="H44" s="264"/>
    </row>
    <row r="45" spans="1:8" ht="45">
      <c r="A45" t="s">
        <v>640</v>
      </c>
      <c r="B45" s="241" t="s">
        <v>595</v>
      </c>
      <c r="C45" s="261" t="s">
        <v>419</v>
      </c>
      <c r="D45" s="258">
        <f>AVERAGE('food prices'!T134:T136)</f>
        <v>0.95000000000000007</v>
      </c>
      <c r="H45" s="264"/>
    </row>
    <row r="46" spans="1:8" ht="30">
      <c r="A46" t="s">
        <v>485</v>
      </c>
      <c r="B46" s="241" t="s">
        <v>573</v>
      </c>
      <c r="C46" s="261" t="s">
        <v>68</v>
      </c>
      <c r="D46" s="258">
        <f>AVERAGE('food prices'!T50:T52)</f>
        <v>0.4206896551724138</v>
      </c>
      <c r="H46" s="264"/>
    </row>
    <row r="47" spans="1:8">
      <c r="A47" s="9" t="s">
        <v>485</v>
      </c>
      <c r="B47" t="s">
        <v>34</v>
      </c>
      <c r="C47" s="261" t="s">
        <v>35</v>
      </c>
      <c r="D47" s="309">
        <f>AVERAGE('food prices'!T218:T220)</f>
        <v>0.45948717948717949</v>
      </c>
      <c r="H47" s="264"/>
    </row>
    <row r="48" spans="1:8" ht="15.75">
      <c r="A48" s="37" t="s">
        <v>485</v>
      </c>
      <c r="B48" t="s">
        <v>209</v>
      </c>
      <c r="C48" s="261" t="s">
        <v>210</v>
      </c>
      <c r="D48" s="258">
        <f>AVERAGE('food prices'!T398:T400)</f>
        <v>0.47460317460317464</v>
      </c>
      <c r="H48" s="264"/>
    </row>
    <row r="49" spans="1:8">
      <c r="A49" t="s">
        <v>643</v>
      </c>
      <c r="B49" s="241" t="s">
        <v>599</v>
      </c>
      <c r="C49" s="261" t="s">
        <v>107</v>
      </c>
      <c r="D49" s="258">
        <f>AVERAGE('food prices'!T146:T148)</f>
        <v>0.99666666666666659</v>
      </c>
      <c r="H49" s="264"/>
    </row>
    <row r="50" spans="1:8">
      <c r="A50" t="s">
        <v>642</v>
      </c>
      <c r="B50" s="241" t="s">
        <v>600</v>
      </c>
      <c r="C50" s="261" t="s">
        <v>171</v>
      </c>
      <c r="D50" s="258">
        <f>AVERAGE('food prices'!T149:T151)</f>
        <v>0.24655555555555556</v>
      </c>
      <c r="H50" s="264"/>
    </row>
    <row r="51" spans="1:8" ht="30">
      <c r="A51" t="s">
        <v>487</v>
      </c>
      <c r="B51" s="243" t="s">
        <v>565</v>
      </c>
      <c r="C51" s="261" t="s">
        <v>81</v>
      </c>
      <c r="D51" s="258">
        <f>AVERAGE('food prices'!T17:T19)</f>
        <v>0.46190476190476187</v>
      </c>
      <c r="H51" s="263"/>
    </row>
    <row r="52" spans="1:8">
      <c r="A52" t="s">
        <v>487</v>
      </c>
      <c r="B52" s="241" t="s">
        <v>576</v>
      </c>
      <c r="C52" s="261" t="s">
        <v>79</v>
      </c>
      <c r="D52" s="258">
        <f>AVERAGE('food prices'!T59:T61)</f>
        <v>0.46619047619047621</v>
      </c>
      <c r="H52" s="264"/>
    </row>
    <row r="53" spans="1:8" ht="15.75">
      <c r="A53" s="9" t="s">
        <v>640</v>
      </c>
      <c r="B53" s="37" t="s">
        <v>143</v>
      </c>
      <c r="C53" s="261" t="s">
        <v>144</v>
      </c>
      <c r="D53" s="258">
        <f>AVERAGE('food prices'!T158:T160)</f>
        <v>2.8941176470588235</v>
      </c>
      <c r="H53" s="264"/>
    </row>
    <row r="54" spans="1:8" ht="30">
      <c r="A54" s="9" t="s">
        <v>640</v>
      </c>
      <c r="B54" s="244" t="s">
        <v>603</v>
      </c>
      <c r="C54" s="261" t="s">
        <v>149</v>
      </c>
      <c r="D54" s="258">
        <f>AVERAGE('food prices'!T161:T163)</f>
        <v>0.36999999999999994</v>
      </c>
      <c r="H54" s="264"/>
    </row>
    <row r="55" spans="1:8" ht="45">
      <c r="A55" s="9" t="s">
        <v>640</v>
      </c>
      <c r="B55" s="241" t="s">
        <v>604</v>
      </c>
      <c r="C55" s="261" t="s">
        <v>140</v>
      </c>
      <c r="D55" s="258">
        <f>AVERAGE('food prices'!T164:T166)</f>
        <v>2.4722222222222223</v>
      </c>
      <c r="H55" s="264"/>
    </row>
    <row r="56" spans="1:8">
      <c r="A56" s="9" t="s">
        <v>640</v>
      </c>
      <c r="B56" s="241" t="s">
        <v>605</v>
      </c>
      <c r="C56" s="261" t="s">
        <v>142</v>
      </c>
      <c r="D56" s="258">
        <f>AVERAGE('food prices'!T167:T169)</f>
        <v>1.6666666666666667</v>
      </c>
      <c r="H56" s="264"/>
    </row>
    <row r="57" spans="1:8">
      <c r="A57" t="s">
        <v>485</v>
      </c>
      <c r="B57" t="s">
        <v>665</v>
      </c>
      <c r="C57" s="261" t="s">
        <v>741</v>
      </c>
      <c r="D57" s="258">
        <f>AVERAGE('food prices'!T482:T484)</f>
        <v>0.52717948717948726</v>
      </c>
      <c r="H57" s="264"/>
    </row>
    <row r="58" spans="1:8">
      <c r="A58" t="s">
        <v>347</v>
      </c>
      <c r="B58" s="241" t="s">
        <v>594</v>
      </c>
      <c r="C58" s="261" t="s">
        <v>24</v>
      </c>
      <c r="D58" s="258">
        <f>AVERAGE('food prices'!T125:T127)</f>
        <v>0.46875</v>
      </c>
      <c r="H58" s="264"/>
    </row>
    <row r="59" spans="1:8" ht="30">
      <c r="A59" s="9" t="s">
        <v>640</v>
      </c>
      <c r="B59" s="241" t="s">
        <v>608</v>
      </c>
      <c r="C59" s="261" t="s">
        <v>727</v>
      </c>
      <c r="D59" s="258">
        <f>AVERAGE('food prices'!T176:T178)</f>
        <v>0.46111111111111108</v>
      </c>
      <c r="H59" s="265"/>
    </row>
    <row r="60" spans="1:8" ht="30">
      <c r="A60" t="s">
        <v>485</v>
      </c>
      <c r="B60" s="241" t="s">
        <v>571</v>
      </c>
      <c r="C60" s="261" t="s">
        <v>43</v>
      </c>
      <c r="D60" s="258">
        <f>AVERAGE('food prices'!T41:T43)</f>
        <v>0.54982363315696647</v>
      </c>
      <c r="H60" s="264"/>
    </row>
    <row r="61" spans="1:8">
      <c r="A61" s="9" t="s">
        <v>640</v>
      </c>
      <c r="B61" s="241" t="s">
        <v>653</v>
      </c>
      <c r="C61" s="261" t="s">
        <v>155</v>
      </c>
      <c r="D61" s="258">
        <f>AVERAGE('food prices'!T182:T184)</f>
        <v>0.99333333333333329</v>
      </c>
      <c r="H61" s="264"/>
    </row>
    <row r="62" spans="1:8">
      <c r="A62" s="9" t="s">
        <v>487</v>
      </c>
      <c r="B62" t="s">
        <v>439</v>
      </c>
      <c r="C62" s="261" t="s">
        <v>391</v>
      </c>
      <c r="D62" s="258">
        <f>AVERAGE('food prices'!T260:T262)</f>
        <v>0.51428571428571423</v>
      </c>
      <c r="H62" s="264"/>
    </row>
    <row r="63" spans="1:8">
      <c r="A63" t="s">
        <v>774</v>
      </c>
      <c r="B63" t="s">
        <v>633</v>
      </c>
      <c r="C63" s="261" t="s">
        <v>707</v>
      </c>
      <c r="D63" s="258">
        <f>AVERAGE('food prices'!T188:T190)</f>
        <v>3.1888888888888887</v>
      </c>
      <c r="H63" s="264"/>
    </row>
    <row r="64" spans="1:8">
      <c r="A64" t="s">
        <v>774</v>
      </c>
      <c r="B64" t="s">
        <v>637</v>
      </c>
      <c r="C64" s="261" t="s">
        <v>705</v>
      </c>
      <c r="D64" s="258">
        <f>AVERAGE('food prices'!T191:T193)</f>
        <v>3.6933333333333334</v>
      </c>
      <c r="H64" s="264"/>
    </row>
    <row r="65" spans="1:8">
      <c r="A65" t="s">
        <v>774</v>
      </c>
      <c r="B65" t="s">
        <v>634</v>
      </c>
      <c r="C65" s="261" t="s">
        <v>697</v>
      </c>
      <c r="D65" s="258">
        <f>AVERAGE('food prices'!T194:T196)</f>
        <v>0.41333333333333339</v>
      </c>
      <c r="H65" s="264"/>
    </row>
    <row r="66" spans="1:8">
      <c r="A66" t="s">
        <v>774</v>
      </c>
      <c r="B66" t="s">
        <v>635</v>
      </c>
      <c r="C66" s="261" t="s">
        <v>699</v>
      </c>
      <c r="D66" s="258">
        <f>AVERAGE('food prices'!T197:T199)</f>
        <v>1.3573333333333333</v>
      </c>
      <c r="H66" s="264"/>
    </row>
    <row r="67" spans="1:8">
      <c r="A67" t="s">
        <v>774</v>
      </c>
      <c r="B67" t="s">
        <v>636</v>
      </c>
      <c r="C67" s="261" t="s">
        <v>701</v>
      </c>
      <c r="D67" s="258">
        <f>AVERAGE('food prices'!T200:T202)</f>
        <v>1.3440000000000001</v>
      </c>
      <c r="H67" s="264"/>
    </row>
    <row r="68" spans="1:8">
      <c r="A68" t="s">
        <v>347</v>
      </c>
      <c r="B68" s="241" t="s">
        <v>582</v>
      </c>
      <c r="C68" s="261" t="s">
        <v>377</v>
      </c>
      <c r="D68" s="258">
        <f>AVERAGE('food prices'!T77:T79)</f>
        <v>0.51666666666666672</v>
      </c>
      <c r="H68" s="264"/>
    </row>
    <row r="69" spans="1:8">
      <c r="A69" s="9" t="s">
        <v>347</v>
      </c>
      <c r="B69" t="s">
        <v>426</v>
      </c>
      <c r="C69" s="261" t="s">
        <v>28</v>
      </c>
      <c r="D69" s="258">
        <f>AVERAGE('food prices'!T209:T211)</f>
        <v>0.52281578947368423</v>
      </c>
      <c r="H69" s="264"/>
    </row>
    <row r="70" spans="1:8" ht="30">
      <c r="A70" t="s">
        <v>347</v>
      </c>
      <c r="B70" s="241" t="s">
        <v>563</v>
      </c>
      <c r="C70" s="261" t="s">
        <v>17</v>
      </c>
      <c r="D70" s="258">
        <f>AVERAGE('food prices'!T11:T13)</f>
        <v>0.52431372549019617</v>
      </c>
      <c r="H70" s="264"/>
    </row>
    <row r="71" spans="1:8">
      <c r="A71" t="s">
        <v>347</v>
      </c>
      <c r="B71" s="241" t="s">
        <v>587</v>
      </c>
      <c r="C71" s="261" t="s">
        <v>19</v>
      </c>
      <c r="D71" s="258">
        <f>AVERAGE('food prices'!T95:T97)</f>
        <v>0.60092592592592597</v>
      </c>
      <c r="H71" s="264"/>
    </row>
    <row r="72" spans="1:8">
      <c r="A72" s="9" t="s">
        <v>347</v>
      </c>
      <c r="B72" t="s">
        <v>14</v>
      </c>
      <c r="C72" s="261" t="s">
        <v>15</v>
      </c>
      <c r="D72" s="258">
        <f>AVERAGE('food prices'!T203:T205)</f>
        <v>0.79887999999999992</v>
      </c>
      <c r="H72" s="264"/>
    </row>
    <row r="73" spans="1:8" ht="30">
      <c r="A73" t="s">
        <v>485</v>
      </c>
      <c r="B73" s="241" t="s">
        <v>592</v>
      </c>
      <c r="C73" s="261" t="s">
        <v>734</v>
      </c>
      <c r="D73" s="258">
        <f>AVERAGE('food prices'!T116:T118)</f>
        <v>0.55500000000000005</v>
      </c>
      <c r="H73" s="264"/>
    </row>
    <row r="74" spans="1:8">
      <c r="A74" t="s">
        <v>485</v>
      </c>
      <c r="B74" s="241" t="s">
        <v>726</v>
      </c>
      <c r="C74" s="261" t="s">
        <v>50</v>
      </c>
      <c r="D74" s="259">
        <f>AVERAGE('food prices'!T20:T22)</f>
        <v>0.55670103092783518</v>
      </c>
      <c r="H74" s="264"/>
    </row>
    <row r="75" spans="1:8">
      <c r="A75" t="s">
        <v>485</v>
      </c>
      <c r="B75" s="241" t="s">
        <v>567</v>
      </c>
      <c r="C75" s="261" t="s">
        <v>64</v>
      </c>
      <c r="D75" s="258">
        <f>AVERAGE('food prices'!T26:T28)</f>
        <v>0.58233333333333326</v>
      </c>
      <c r="H75" s="264"/>
    </row>
    <row r="76" spans="1:8">
      <c r="A76" t="s">
        <v>485</v>
      </c>
      <c r="B76" s="241" t="s">
        <v>586</v>
      </c>
      <c r="C76" s="261" t="s">
        <v>48</v>
      </c>
      <c r="D76" s="258">
        <f>AVERAGE('food prices'!T92:T94)</f>
        <v>0.6308111111111111</v>
      </c>
      <c r="H76" s="264"/>
    </row>
    <row r="77" spans="1:8" ht="45">
      <c r="A77" t="s">
        <v>485</v>
      </c>
      <c r="B77" s="241" t="s">
        <v>570</v>
      </c>
      <c r="C77" s="261" t="s">
        <v>386</v>
      </c>
      <c r="D77" s="258">
        <f>AVERAGE('food prices'!T35:T37)</f>
        <v>0.81666666666666676</v>
      </c>
      <c r="H77" s="264"/>
    </row>
    <row r="78" spans="1:8">
      <c r="A78" t="s">
        <v>485</v>
      </c>
      <c r="B78" s="241" t="s">
        <v>577</v>
      </c>
      <c r="C78" s="261" t="s">
        <v>33</v>
      </c>
      <c r="D78" s="258">
        <f>AVERAGE('food prices'!T62:T64)</f>
        <v>1.0666666666666667</v>
      </c>
      <c r="H78" s="264"/>
    </row>
    <row r="79" spans="1:8">
      <c r="A79" s="9" t="s">
        <v>487</v>
      </c>
      <c r="B79" t="s">
        <v>86</v>
      </c>
      <c r="C79" s="261" t="s">
        <v>87</v>
      </c>
      <c r="D79" s="258">
        <f>AVERAGE('food prices'!T245:T247)</f>
        <v>0.53200000000000003</v>
      </c>
      <c r="H79" s="264"/>
    </row>
    <row r="80" spans="1:8">
      <c r="A80" s="9" t="s">
        <v>487</v>
      </c>
      <c r="B80" s="243" t="s">
        <v>560</v>
      </c>
      <c r="C80" s="261" t="s">
        <v>104</v>
      </c>
      <c r="D80" s="258">
        <f>AVERAGE('food prices'!T2:T4)</f>
        <v>0.59177777777777774</v>
      </c>
      <c r="H80" s="264"/>
    </row>
    <row r="81" spans="1:8">
      <c r="A81" s="9" t="s">
        <v>487</v>
      </c>
      <c r="B81" t="s">
        <v>656</v>
      </c>
      <c r="C81" s="261" t="s">
        <v>83</v>
      </c>
      <c r="D81" s="258">
        <f>AVERAGE('food prices'!T242:T244)</f>
        <v>0.7939844961240311</v>
      </c>
      <c r="H81" s="264"/>
    </row>
    <row r="82" spans="1:8" ht="15.75">
      <c r="A82" s="37" t="s">
        <v>487</v>
      </c>
      <c r="B82" t="s">
        <v>663</v>
      </c>
      <c r="C82" s="261" t="s">
        <v>738</v>
      </c>
      <c r="D82" s="258">
        <f>AVERAGE('food prices'!T476:T478)</f>
        <v>0.90879999999999994</v>
      </c>
      <c r="H82" s="264"/>
    </row>
    <row r="83" spans="1:8" ht="30">
      <c r="A83" s="9" t="s">
        <v>487</v>
      </c>
      <c r="B83" s="244" t="s">
        <v>601</v>
      </c>
      <c r="C83" s="261" t="s">
        <v>88</v>
      </c>
      <c r="D83" s="258">
        <f>AVERAGE('food prices'!T152:T154)</f>
        <v>0.92</v>
      </c>
      <c r="H83" s="264"/>
    </row>
    <row r="84" spans="1:8">
      <c r="A84" t="s">
        <v>487</v>
      </c>
      <c r="B84" t="s">
        <v>718</v>
      </c>
      <c r="C84" s="261" t="s">
        <v>720</v>
      </c>
      <c r="D84" s="258">
        <f>AVERAGE('food prices'!T491:T493)</f>
        <v>0.95401178065937786</v>
      </c>
      <c r="H84" s="264"/>
    </row>
    <row r="85" spans="1:8">
      <c r="A85" s="9" t="s">
        <v>487</v>
      </c>
      <c r="B85" t="s">
        <v>93</v>
      </c>
      <c r="C85" s="261" t="s">
        <v>94</v>
      </c>
      <c r="D85" s="258">
        <f>AVERAGE('food prices'!T249:T250)</f>
        <v>1.0114782608695652</v>
      </c>
      <c r="H85" s="264"/>
    </row>
    <row r="86" spans="1:8">
      <c r="A86" s="9" t="s">
        <v>487</v>
      </c>
      <c r="B86" s="241" t="s">
        <v>654</v>
      </c>
      <c r="C86" s="261" t="s">
        <v>695</v>
      </c>
      <c r="D86" s="258">
        <f>AVERAGE('food prices'!T185:T187)</f>
        <v>1.1088888888888888</v>
      </c>
      <c r="H86" s="264"/>
    </row>
    <row r="87" spans="1:8" ht="30">
      <c r="A87" t="s">
        <v>487</v>
      </c>
      <c r="B87" s="241" t="s">
        <v>649</v>
      </c>
      <c r="C87" s="261" t="s">
        <v>446</v>
      </c>
      <c r="D87" s="258">
        <f>AVERAGE('food prices'!T98:T100)</f>
        <v>1.1319999999999999</v>
      </c>
      <c r="H87" s="264"/>
    </row>
    <row r="88" spans="1:8">
      <c r="A88" t="s">
        <v>774</v>
      </c>
      <c r="B88" t="s">
        <v>106</v>
      </c>
      <c r="C88" s="261" t="s">
        <v>107</v>
      </c>
      <c r="D88" s="258">
        <f>AVERAGE('food prices'!T263:T265)</f>
        <v>0.96600000000000008</v>
      </c>
      <c r="H88" s="264"/>
    </row>
    <row r="89" spans="1:8">
      <c r="A89" t="s">
        <v>774</v>
      </c>
      <c r="B89" t="s">
        <v>112</v>
      </c>
      <c r="C89" s="261" t="s">
        <v>113</v>
      </c>
      <c r="D89" s="258">
        <f>AVERAGE('food prices'!T266:T268)</f>
        <v>0.17066666666666666</v>
      </c>
      <c r="H89" s="264"/>
    </row>
    <row r="90" spans="1:8">
      <c r="A90" t="s">
        <v>774</v>
      </c>
      <c r="B90" t="s">
        <v>114</v>
      </c>
      <c r="C90" s="261" t="s">
        <v>115</v>
      </c>
      <c r="D90" s="258">
        <f>AVERAGE('food prices'!T269:T271)</f>
        <v>0.38577777777777778</v>
      </c>
      <c r="H90" s="264"/>
    </row>
    <row r="91" spans="1:8">
      <c r="A91" s="9" t="s">
        <v>643</v>
      </c>
      <c r="B91" t="s">
        <v>118</v>
      </c>
      <c r="C91" s="261" t="s">
        <v>119</v>
      </c>
      <c r="D91" s="258">
        <f>AVERAGE('food prices'!T272:T274)</f>
        <v>1.0519999999999998</v>
      </c>
      <c r="H91" s="264"/>
    </row>
    <row r="92" spans="1:8">
      <c r="A92" s="9" t="s">
        <v>643</v>
      </c>
      <c r="B92" t="s">
        <v>413</v>
      </c>
      <c r="C92" s="261" t="s">
        <v>414</v>
      </c>
      <c r="D92" s="258">
        <f>AVERAGE('food prices'!T275:T277)</f>
        <v>0.46266666666666662</v>
      </c>
      <c r="H92" s="264"/>
    </row>
    <row r="93" spans="1:8" ht="15.75">
      <c r="A93" s="254" t="s">
        <v>708</v>
      </c>
      <c r="B93" t="s">
        <v>123</v>
      </c>
      <c r="C93" s="261" t="s">
        <v>124</v>
      </c>
      <c r="D93" s="258">
        <f>AVERAGE('food prices'!T278:T280)</f>
        <v>0.70109333333333324</v>
      </c>
      <c r="H93" s="264"/>
    </row>
    <row r="94" spans="1:8" ht="15.75">
      <c r="A94" s="254" t="s">
        <v>708</v>
      </c>
      <c r="B94" t="s">
        <v>125</v>
      </c>
      <c r="C94" s="261" t="s">
        <v>126</v>
      </c>
      <c r="D94" s="258">
        <f>AVERAGE('food prices'!T281:T283)</f>
        <v>1.3485266666666667</v>
      </c>
      <c r="H94" s="264"/>
    </row>
    <row r="95" spans="1:8" ht="15.75">
      <c r="A95" s="254" t="s">
        <v>708</v>
      </c>
      <c r="B95" t="s">
        <v>127</v>
      </c>
      <c r="C95" s="261" t="s">
        <v>128</v>
      </c>
      <c r="D95" s="258">
        <f>AVERAGE('food prices'!T284:T286)</f>
        <v>1.3721933333333334</v>
      </c>
      <c r="H95" s="264"/>
    </row>
    <row r="96" spans="1:8" ht="15.75">
      <c r="A96" s="254" t="s">
        <v>708</v>
      </c>
      <c r="B96" t="s">
        <v>129</v>
      </c>
      <c r="C96" s="261" t="s">
        <v>130</v>
      </c>
      <c r="D96" s="258">
        <f>AVERAGE('food prices'!T287:T289)</f>
        <v>1.1611</v>
      </c>
      <c r="H96" s="264"/>
    </row>
    <row r="97" spans="1:8" ht="15.75">
      <c r="A97" s="254" t="s">
        <v>708</v>
      </c>
      <c r="B97" t="s">
        <v>161</v>
      </c>
      <c r="C97" s="261" t="s">
        <v>162</v>
      </c>
      <c r="D97" s="258">
        <f>AVERAGE('food prices'!T290:T292)</f>
        <v>1.6711</v>
      </c>
      <c r="H97" s="264"/>
    </row>
    <row r="98" spans="1:8" ht="15.75">
      <c r="A98" s="254" t="s">
        <v>708</v>
      </c>
      <c r="B98" t="s">
        <v>440</v>
      </c>
      <c r="C98" s="261" t="s">
        <v>134</v>
      </c>
      <c r="D98" s="258">
        <f>AVERAGE('food prices'!T293:T295)</f>
        <v>0.27179999999999999</v>
      </c>
      <c r="H98" s="264"/>
    </row>
    <row r="99" spans="1:8" ht="15.75">
      <c r="A99" s="254" t="s">
        <v>708</v>
      </c>
      <c r="B99" t="s">
        <v>135</v>
      </c>
      <c r="C99" s="261" t="s">
        <v>136</v>
      </c>
      <c r="D99" s="258">
        <f>AVERAGE('food prices'!T296:T298)</f>
        <v>0.55500610837438424</v>
      </c>
      <c r="H99" s="264"/>
    </row>
    <row r="100" spans="1:8" ht="15.75">
      <c r="A100" s="254" t="s">
        <v>708</v>
      </c>
      <c r="B100" t="s">
        <v>137</v>
      </c>
      <c r="C100" s="261" t="s">
        <v>138</v>
      </c>
      <c r="D100" s="258">
        <f>AVERAGE('food prices'!T299:T301)</f>
        <v>0.28784000000000004</v>
      </c>
      <c r="H100" s="264"/>
    </row>
    <row r="101" spans="1:8" ht="15.75">
      <c r="A101" s="254" t="s">
        <v>708</v>
      </c>
      <c r="B101" t="s">
        <v>139</v>
      </c>
      <c r="C101" s="261" t="s">
        <v>140</v>
      </c>
      <c r="D101" s="258">
        <f>AVERAGE('food prices'!T302:T304)</f>
        <v>0.94959999999999989</v>
      </c>
      <c r="H101" s="264"/>
    </row>
    <row r="102" spans="1:8" ht="15.75">
      <c r="A102" s="254" t="s">
        <v>708</v>
      </c>
      <c r="B102" t="s">
        <v>141</v>
      </c>
      <c r="C102" s="261" t="s">
        <v>142</v>
      </c>
      <c r="D102" s="258">
        <f>AVERAGE('food prices'!T305:T307)</f>
        <v>0.57178000000000007</v>
      </c>
      <c r="H102" s="264"/>
    </row>
    <row r="103" spans="1:8" ht="15.75">
      <c r="A103" s="254" t="s">
        <v>708</v>
      </c>
      <c r="B103" t="s">
        <v>146</v>
      </c>
      <c r="C103" s="261" t="s">
        <v>147</v>
      </c>
      <c r="D103" s="258">
        <f>AVERAGE('food prices'!T308:T310)</f>
        <v>1.8575294117647057</v>
      </c>
      <c r="H103" s="264"/>
    </row>
    <row r="104" spans="1:8" ht="15.75">
      <c r="A104" s="254" t="s">
        <v>708</v>
      </c>
      <c r="B104" t="s">
        <v>354</v>
      </c>
      <c r="C104" s="261" t="s">
        <v>417</v>
      </c>
      <c r="D104" s="258">
        <f>AVERAGE('food prices'!T311:T313)</f>
        <v>0.67911111111111111</v>
      </c>
      <c r="H104" s="264"/>
    </row>
    <row r="105" spans="1:8" ht="15.75">
      <c r="A105" s="254" t="s">
        <v>708</v>
      </c>
      <c r="B105" t="s">
        <v>148</v>
      </c>
      <c r="C105" s="261" t="s">
        <v>149</v>
      </c>
      <c r="D105" s="258">
        <f>AVERAGE('food prices'!T314:T316)</f>
        <v>0.1775067750677507</v>
      </c>
      <c r="H105" s="264"/>
    </row>
    <row r="106" spans="1:8" ht="15.75">
      <c r="A106" s="254" t="s">
        <v>708</v>
      </c>
      <c r="B106" t="s">
        <v>352</v>
      </c>
      <c r="C106" s="261" t="s">
        <v>145</v>
      </c>
      <c r="D106" s="258">
        <f>AVERAGE('food prices'!T317:T319)</f>
        <v>0.98870175438596497</v>
      </c>
      <c r="H106" s="264"/>
    </row>
    <row r="107" spans="1:8" ht="15.75">
      <c r="A107" s="254" t="s">
        <v>708</v>
      </c>
      <c r="B107" t="s">
        <v>415</v>
      </c>
      <c r="C107" s="261" t="s">
        <v>416</v>
      </c>
      <c r="D107" s="258">
        <f>AVERAGE('food prices'!T320:T322)</f>
        <v>0.72695400663821708</v>
      </c>
      <c r="H107" s="264"/>
    </row>
    <row r="108" spans="1:8" ht="15.75">
      <c r="A108" s="37" t="s">
        <v>163</v>
      </c>
      <c r="B108" t="s">
        <v>164</v>
      </c>
      <c r="C108" s="261" t="s">
        <v>165</v>
      </c>
      <c r="D108" s="258">
        <f>AVERAGE('food prices'!T323:T325)</f>
        <v>1.1586666666666667</v>
      </c>
      <c r="H108" s="264"/>
    </row>
    <row r="109" spans="1:8" ht="15.75">
      <c r="A109" s="37" t="s">
        <v>163</v>
      </c>
      <c r="B109" t="s">
        <v>166</v>
      </c>
      <c r="C109" s="261" t="s">
        <v>167</v>
      </c>
      <c r="D109" s="258">
        <f>AVERAGE('food prices'!T326:T328)</f>
        <v>0.55200000000000005</v>
      </c>
      <c r="H109" s="264"/>
    </row>
    <row r="110" spans="1:8" ht="15.75">
      <c r="A110" s="37" t="s">
        <v>374</v>
      </c>
      <c r="B110" t="s">
        <v>192</v>
      </c>
      <c r="C110" s="261" t="s">
        <v>193</v>
      </c>
      <c r="D110" s="258">
        <f>AVERAGE('food prices'!T329:T331)</f>
        <v>1.1353041324056505</v>
      </c>
      <c r="H110" s="264"/>
    </row>
    <row r="111" spans="1:8" ht="15.75">
      <c r="A111" s="37" t="s">
        <v>374</v>
      </c>
      <c r="B111" t="s">
        <v>194</v>
      </c>
      <c r="C111" s="261" t="s">
        <v>195</v>
      </c>
      <c r="D111" s="258">
        <f>AVERAGE('food prices'!T332:T334)</f>
        <v>0.66533333333333333</v>
      </c>
      <c r="H111" s="264"/>
    </row>
    <row r="112" spans="1:8" ht="15.75">
      <c r="A112" s="37" t="s">
        <v>374</v>
      </c>
      <c r="B112" t="s">
        <v>196</v>
      </c>
      <c r="C112" s="261" t="s">
        <v>197</v>
      </c>
      <c r="D112" s="258">
        <f>AVERAGE('food prices'!T335:T337)</f>
        <v>1.4846969696969696</v>
      </c>
      <c r="H112" s="264"/>
    </row>
    <row r="113" spans="1:8" ht="15.75">
      <c r="A113" s="37" t="s">
        <v>374</v>
      </c>
      <c r="B113" t="s">
        <v>198</v>
      </c>
      <c r="C113" s="261" t="s">
        <v>199</v>
      </c>
      <c r="D113" s="258">
        <f>AVERAGE('food prices'!T338:T340)</f>
        <v>1.4723809523809523</v>
      </c>
      <c r="H113" s="264"/>
    </row>
    <row r="114" spans="1:8" ht="15.75">
      <c r="A114" s="37" t="s">
        <v>374</v>
      </c>
      <c r="B114" t="s">
        <v>200</v>
      </c>
      <c r="C114" s="261" t="s">
        <v>201</v>
      </c>
      <c r="D114" s="258">
        <f>AVERAGE('food prices'!T341:T343)</f>
        <v>1.0814814814814815</v>
      </c>
      <c r="H114" s="264"/>
    </row>
    <row r="115" spans="1:8" ht="15.75">
      <c r="A115" s="37" t="s">
        <v>374</v>
      </c>
      <c r="B115" t="s">
        <v>202</v>
      </c>
      <c r="C115" s="261" t="s">
        <v>203</v>
      </c>
      <c r="D115" s="258">
        <f>AVERAGE('food prices'!T344:T346)</f>
        <v>3.2082352941176473</v>
      </c>
      <c r="H115" s="264"/>
    </row>
    <row r="116" spans="1:8" ht="15.75">
      <c r="A116" s="37" t="s">
        <v>374</v>
      </c>
      <c r="B116" t="s">
        <v>363</v>
      </c>
      <c r="C116" s="261" t="s">
        <v>423</v>
      </c>
      <c r="D116" s="258">
        <f>AVERAGE('food prices'!T347:T349)</f>
        <v>1.2799108138238575</v>
      </c>
      <c r="H116" s="264"/>
    </row>
    <row r="117" spans="1:8" ht="15.75">
      <c r="A117" s="37" t="s">
        <v>374</v>
      </c>
      <c r="B117" t="s">
        <v>184</v>
      </c>
      <c r="C117" s="261" t="s">
        <v>185</v>
      </c>
      <c r="D117" s="258">
        <f>AVERAGE('food prices'!T350:T352)</f>
        <v>1.3182583333333335</v>
      </c>
      <c r="H117" s="264"/>
    </row>
    <row r="118" spans="1:8" ht="15.75">
      <c r="A118" s="37" t="s">
        <v>374</v>
      </c>
      <c r="B118" t="s">
        <v>186</v>
      </c>
      <c r="C118" s="261" t="s">
        <v>187</v>
      </c>
      <c r="D118" s="258">
        <f>AVERAGE('food prices'!T353:T355)</f>
        <v>1.8296666666666666</v>
      </c>
      <c r="H118" s="264"/>
    </row>
    <row r="119" spans="1:8" ht="15.75">
      <c r="A119" s="37" t="s">
        <v>374</v>
      </c>
      <c r="B119" t="s">
        <v>188</v>
      </c>
      <c r="C119" s="261" t="s">
        <v>189</v>
      </c>
      <c r="D119" s="258">
        <f>AVERAGE('food prices'!T356:T358)</f>
        <v>0.61724000000000012</v>
      </c>
      <c r="H119" s="264"/>
    </row>
    <row r="120" spans="1:8" ht="15.75">
      <c r="A120" s="37" t="s">
        <v>374</v>
      </c>
      <c r="B120" t="s">
        <v>190</v>
      </c>
      <c r="C120" s="261" t="s">
        <v>191</v>
      </c>
      <c r="D120" s="258">
        <f>AVERAGE('food prices'!T359:T361)</f>
        <v>0.75458333333333327</v>
      </c>
      <c r="H120" s="264"/>
    </row>
    <row r="121" spans="1:8" ht="15.75">
      <c r="A121" s="37" t="s">
        <v>374</v>
      </c>
      <c r="B121" t="s">
        <v>173</v>
      </c>
      <c r="C121" s="261" t="s">
        <v>174</v>
      </c>
      <c r="D121" s="258">
        <f>AVERAGE('food prices'!T362:T364)</f>
        <v>1.8092592592592593</v>
      </c>
      <c r="H121" s="264"/>
    </row>
    <row r="122" spans="1:8" ht="15.75">
      <c r="A122" s="37" t="s">
        <v>374</v>
      </c>
      <c r="B122" t="s">
        <v>176</v>
      </c>
      <c r="C122" s="261" t="s">
        <v>177</v>
      </c>
      <c r="D122" s="258">
        <f>AVERAGE('food prices'!T365:T367)</f>
        <v>1.2370370370370372</v>
      </c>
      <c r="H122" s="264"/>
    </row>
    <row r="123" spans="1:8" ht="15.75">
      <c r="A123" s="37" t="s">
        <v>374</v>
      </c>
      <c r="B123" t="s">
        <v>178</v>
      </c>
      <c r="C123" s="261" t="s">
        <v>179</v>
      </c>
      <c r="D123" s="258">
        <f>AVERAGE('food prices'!T368:T370)</f>
        <v>0.218</v>
      </c>
      <c r="H123" s="264"/>
    </row>
    <row r="124" spans="1:8" ht="15.75">
      <c r="A124" s="37" t="s">
        <v>374</v>
      </c>
      <c r="B124" t="s">
        <v>180</v>
      </c>
      <c r="C124" s="261" t="s">
        <v>181</v>
      </c>
      <c r="D124" s="258">
        <f>AVERAGE('food prices'!T371:T373)</f>
        <v>1.1265765765765765</v>
      </c>
      <c r="H124" s="264"/>
    </row>
    <row r="125" spans="1:8" ht="15.75">
      <c r="A125" s="37" t="s">
        <v>374</v>
      </c>
      <c r="B125" t="s">
        <v>182</v>
      </c>
      <c r="C125" s="261" t="s">
        <v>183</v>
      </c>
      <c r="D125" s="258">
        <f>AVERAGE('food prices'!T374:T376)</f>
        <v>0.98666666666666669</v>
      </c>
      <c r="H125" s="264"/>
    </row>
    <row r="126" spans="1:8" ht="15.75">
      <c r="A126" s="37" t="s">
        <v>204</v>
      </c>
      <c r="B126" t="s">
        <v>465</v>
      </c>
      <c r="C126" s="261" t="s">
        <v>206</v>
      </c>
      <c r="D126" s="258">
        <f>AVERAGE('food prices'!T377:T379)</f>
        <v>0.55200000000000005</v>
      </c>
      <c r="H126" s="264"/>
    </row>
    <row r="127" spans="1:8" ht="15.75">
      <c r="A127" s="37" t="s">
        <v>204</v>
      </c>
      <c r="B127" t="s">
        <v>207</v>
      </c>
      <c r="C127" s="261" t="s">
        <v>208</v>
      </c>
      <c r="D127" s="258">
        <f>AVERAGE('food prices'!T380:T382)</f>
        <v>0.56711111111111112</v>
      </c>
      <c r="H127" s="264"/>
    </row>
    <row r="128" spans="1:8" ht="15.75">
      <c r="A128" s="37" t="s">
        <v>204</v>
      </c>
      <c r="B128" t="s">
        <v>211</v>
      </c>
      <c r="C128" s="261" t="s">
        <v>212</v>
      </c>
      <c r="D128" s="258">
        <f>AVERAGE('food prices'!T383:T385)</f>
        <v>0.51428571428571423</v>
      </c>
      <c r="H128" s="264"/>
    </row>
    <row r="129" spans="1:8" ht="15.75">
      <c r="A129" s="37" t="s">
        <v>204</v>
      </c>
      <c r="B129" t="s">
        <v>213</v>
      </c>
      <c r="C129" s="261" t="s">
        <v>214</v>
      </c>
      <c r="D129" s="258">
        <f>AVERAGE('food prices'!T386:T388)</f>
        <v>0.64943361786653786</v>
      </c>
      <c r="H129" s="264"/>
    </row>
    <row r="130" spans="1:8" ht="15.75">
      <c r="A130" s="37" t="s">
        <v>204</v>
      </c>
      <c r="B130" t="s">
        <v>215</v>
      </c>
      <c r="C130" s="261" t="s">
        <v>216</v>
      </c>
      <c r="D130" s="258">
        <f>AVERAGE('food prices'!T389:T391)</f>
        <v>0.29100000000000004</v>
      </c>
      <c r="H130" s="264"/>
    </row>
    <row r="131" spans="1:8" ht="15.75">
      <c r="A131" s="37" t="s">
        <v>204</v>
      </c>
      <c r="B131" t="s">
        <v>217</v>
      </c>
      <c r="C131" s="261" t="s">
        <v>218</v>
      </c>
      <c r="D131" s="258">
        <f>AVERAGE('food prices'!T392:T394)</f>
        <v>0.17320000000000002</v>
      </c>
      <c r="H131" s="264"/>
    </row>
    <row r="132" spans="1:8" ht="15.75">
      <c r="A132" s="37" t="s">
        <v>204</v>
      </c>
      <c r="B132" t="s">
        <v>355</v>
      </c>
      <c r="C132" s="261" t="s">
        <v>404</v>
      </c>
      <c r="D132" s="258">
        <f>AVERAGE('food prices'!T395:T397)</f>
        <v>0.36130952380952386</v>
      </c>
      <c r="H132" s="264"/>
    </row>
    <row r="133" spans="1:8">
      <c r="A133" t="s">
        <v>485</v>
      </c>
      <c r="B133" s="241" t="s">
        <v>591</v>
      </c>
      <c r="C133" s="261" t="s">
        <v>56</v>
      </c>
      <c r="D133" s="258">
        <f>AVERAGE('food prices'!T113:T115)</f>
        <v>1.0993333333333333</v>
      </c>
      <c r="H133" s="264"/>
    </row>
    <row r="134" spans="1:8" ht="15.75">
      <c r="A134" s="37" t="s">
        <v>219</v>
      </c>
      <c r="B134" t="s">
        <v>220</v>
      </c>
      <c r="C134" s="261" t="s">
        <v>221</v>
      </c>
      <c r="D134" s="258">
        <f>AVERAGE('food prices'!T401:T403)</f>
        <v>1.3692592592592592</v>
      </c>
      <c r="H134" s="264"/>
    </row>
    <row r="135" spans="1:8" ht="15.75">
      <c r="A135" s="37" t="s">
        <v>219</v>
      </c>
      <c r="B135" t="s">
        <v>222</v>
      </c>
      <c r="C135" s="261" t="s">
        <v>223</v>
      </c>
      <c r="D135" s="258">
        <f>AVERAGE('food prices'!T404:T406)</f>
        <v>0.15303703703703705</v>
      </c>
      <c r="H135" s="264"/>
    </row>
    <row r="136" spans="1:8" ht="15.75">
      <c r="A136" s="37" t="s">
        <v>219</v>
      </c>
      <c r="B136" t="s">
        <v>224</v>
      </c>
      <c r="C136" s="261" t="s">
        <v>225</v>
      </c>
      <c r="D136" s="258">
        <f>AVERAGE('food prices'!T407:T409)</f>
        <v>7.2888888888888892E-2</v>
      </c>
      <c r="H136" s="264"/>
    </row>
    <row r="137" spans="1:8" ht="15.75">
      <c r="A137" s="37" t="s">
        <v>219</v>
      </c>
      <c r="B137" t="s">
        <v>226</v>
      </c>
      <c r="C137" s="261" t="s">
        <v>227</v>
      </c>
      <c r="D137" s="258">
        <f>AVERAGE('food prices'!T410:T412)</f>
        <v>0.14977777777777779</v>
      </c>
      <c r="H137" s="264"/>
    </row>
    <row r="138" spans="1:8" ht="15.75">
      <c r="A138" s="37" t="s">
        <v>219</v>
      </c>
      <c r="B138" t="s">
        <v>228</v>
      </c>
      <c r="C138" s="261" t="s">
        <v>229</v>
      </c>
      <c r="D138" s="258">
        <f>AVERAGE('food prices'!T413:T415)</f>
        <v>0.27266666666666667</v>
      </c>
      <c r="H138" s="264"/>
    </row>
    <row r="139" spans="1:8" ht="15.75">
      <c r="A139" s="37" t="s">
        <v>219</v>
      </c>
      <c r="B139" t="s">
        <v>466</v>
      </c>
      <c r="C139" s="261" t="s">
        <v>231</v>
      </c>
      <c r="D139" s="258">
        <f>AVERAGE('food prices'!T416:T418)</f>
        <v>0.51944444444444449</v>
      </c>
      <c r="H139" s="264"/>
    </row>
    <row r="140" spans="1:8" ht="15.75">
      <c r="A140" s="37" t="s">
        <v>219</v>
      </c>
      <c r="B140" t="s">
        <v>366</v>
      </c>
      <c r="C140" s="261" t="s">
        <v>399</v>
      </c>
      <c r="D140" s="258">
        <f>AVERAGE('food prices'!T419:T421)</f>
        <v>0.51689201877934277</v>
      </c>
      <c r="H140" s="264"/>
    </row>
    <row r="141" spans="1:8" ht="15.75">
      <c r="A141" s="37" t="s">
        <v>219</v>
      </c>
      <c r="B141" t="s">
        <v>367</v>
      </c>
      <c r="C141" s="261" t="s">
        <v>400</v>
      </c>
      <c r="D141" s="258">
        <f>AVERAGE('food prices'!T422:T424)</f>
        <v>1.1788888888888889</v>
      </c>
      <c r="H141" s="264"/>
    </row>
    <row r="142" spans="1:8" ht="15.75">
      <c r="A142" s="37" t="s">
        <v>219</v>
      </c>
      <c r="B142" t="s">
        <v>368</v>
      </c>
      <c r="C142" s="261" t="s">
        <v>401</v>
      </c>
      <c r="D142" s="258">
        <f>AVERAGE('food prices'!T425:T427)</f>
        <v>2.1407407407407404</v>
      </c>
      <c r="H142" s="264"/>
    </row>
    <row r="143" spans="1:8" ht="15.75">
      <c r="A143" s="37" t="s">
        <v>519</v>
      </c>
      <c r="B143" t="s">
        <v>233</v>
      </c>
      <c r="C143" s="261" t="s">
        <v>234</v>
      </c>
      <c r="D143" s="258">
        <f>AVERAGE('food prices'!T428:T430)</f>
        <v>1</v>
      </c>
      <c r="H143" s="264"/>
    </row>
    <row r="144" spans="1:8" ht="15.75">
      <c r="A144" s="37" t="s">
        <v>519</v>
      </c>
      <c r="B144" t="s">
        <v>235</v>
      </c>
      <c r="C144" s="261" t="s">
        <v>236</v>
      </c>
      <c r="D144" s="258" t="s">
        <v>614</v>
      </c>
      <c r="H144" s="264"/>
    </row>
    <row r="145" spans="1:8" ht="15.75">
      <c r="A145" s="37" t="s">
        <v>519</v>
      </c>
      <c r="B145" t="s">
        <v>237</v>
      </c>
      <c r="C145" s="261" t="s">
        <v>238</v>
      </c>
      <c r="D145" s="258" t="s">
        <v>614</v>
      </c>
      <c r="H145" s="264"/>
    </row>
    <row r="146" spans="1:8" ht="15.75">
      <c r="A146" s="37" t="s">
        <v>519</v>
      </c>
      <c r="B146" t="s">
        <v>239</v>
      </c>
      <c r="C146" s="261" t="s">
        <v>240</v>
      </c>
      <c r="D146" s="258" t="s">
        <v>614</v>
      </c>
      <c r="H146" s="264"/>
    </row>
    <row r="147" spans="1:8" ht="15.75">
      <c r="A147" s="37" t="s">
        <v>519</v>
      </c>
      <c r="B147" t="s">
        <v>241</v>
      </c>
      <c r="C147" s="261" t="s">
        <v>242</v>
      </c>
      <c r="D147" s="258" t="s">
        <v>614</v>
      </c>
      <c r="H147" s="264"/>
    </row>
    <row r="148" spans="1:8" ht="15.75">
      <c r="A148" s="37" t="s">
        <v>519</v>
      </c>
      <c r="B148" t="s">
        <v>552</v>
      </c>
      <c r="C148" s="261" t="s">
        <v>396</v>
      </c>
      <c r="D148" s="258" t="s">
        <v>614</v>
      </c>
      <c r="H148" s="264"/>
    </row>
    <row r="149" spans="1:8" ht="15.75">
      <c r="A149" s="37" t="s">
        <v>519</v>
      </c>
      <c r="B149" t="s">
        <v>395</v>
      </c>
      <c r="C149" s="261" t="s">
        <v>398</v>
      </c>
      <c r="D149" s="258" t="s">
        <v>614</v>
      </c>
      <c r="H149" s="264"/>
    </row>
    <row r="150" spans="1:8" ht="15.75">
      <c r="A150" s="37" t="s">
        <v>519</v>
      </c>
      <c r="B150" t="s">
        <v>459</v>
      </c>
      <c r="C150" s="261" t="s">
        <v>469</v>
      </c>
      <c r="D150" s="258" t="s">
        <v>614</v>
      </c>
      <c r="H150" s="264"/>
    </row>
    <row r="151" spans="1:8" ht="15.75">
      <c r="A151" s="37" t="s">
        <v>519</v>
      </c>
      <c r="B151" t="s">
        <v>460</v>
      </c>
      <c r="C151" s="261" t="s">
        <v>470</v>
      </c>
      <c r="D151" s="258" t="s">
        <v>614</v>
      </c>
      <c r="H151" s="264"/>
    </row>
    <row r="152" spans="1:8" ht="15.75">
      <c r="A152" s="37" t="s">
        <v>519</v>
      </c>
      <c r="B152" t="s">
        <v>461</v>
      </c>
      <c r="C152" s="261" t="s">
        <v>471</v>
      </c>
      <c r="D152" s="258" t="s">
        <v>614</v>
      </c>
      <c r="H152" s="264"/>
    </row>
    <row r="153" spans="1:8" ht="15.75">
      <c r="A153" s="37" t="s">
        <v>519</v>
      </c>
      <c r="B153" t="s">
        <v>464</v>
      </c>
      <c r="C153" s="261" t="s">
        <v>472</v>
      </c>
      <c r="D153" s="258" t="s">
        <v>614</v>
      </c>
      <c r="H153" s="264"/>
    </row>
    <row r="154" spans="1:8" ht="15.75">
      <c r="A154" s="37" t="s">
        <v>519</v>
      </c>
      <c r="B154" t="s">
        <v>462</v>
      </c>
      <c r="C154" s="261" t="s">
        <v>509</v>
      </c>
      <c r="D154" s="258" t="s">
        <v>614</v>
      </c>
      <c r="H154" s="264"/>
    </row>
    <row r="155" spans="1:8" ht="15.75">
      <c r="A155" s="37" t="s">
        <v>519</v>
      </c>
      <c r="B155" t="s">
        <v>463</v>
      </c>
      <c r="C155" s="261" t="s">
        <v>510</v>
      </c>
      <c r="D155" s="258" t="s">
        <v>614</v>
      </c>
      <c r="H155" s="264"/>
    </row>
    <row r="156" spans="1:8" ht="15.75">
      <c r="A156" s="37" t="s">
        <v>243</v>
      </c>
      <c r="B156" t="s">
        <v>244</v>
      </c>
      <c r="C156" s="261" t="s">
        <v>245</v>
      </c>
      <c r="D156" s="258" t="s">
        <v>614</v>
      </c>
      <c r="H156" s="264"/>
    </row>
    <row r="157" spans="1:8" ht="15.75">
      <c r="A157" s="37" t="s">
        <v>243</v>
      </c>
      <c r="B157" t="s">
        <v>246</v>
      </c>
      <c r="C157" s="261" t="s">
        <v>247</v>
      </c>
      <c r="D157" s="258" t="s">
        <v>614</v>
      </c>
      <c r="H157" s="264"/>
    </row>
    <row r="158" spans="1:8" ht="15.75">
      <c r="A158" s="37" t="s">
        <v>708</v>
      </c>
      <c r="B158" t="s">
        <v>662</v>
      </c>
      <c r="C158" s="261" t="s">
        <v>420</v>
      </c>
      <c r="D158" s="258">
        <f>AVERAGE('food prices'!T473:T475)</f>
        <v>0.99119047619047629</v>
      </c>
      <c r="H158" s="264"/>
    </row>
    <row r="159" spans="1:8">
      <c r="A159" t="s">
        <v>487</v>
      </c>
      <c r="B159" s="244" t="s">
        <v>623</v>
      </c>
      <c r="C159" s="261" t="s">
        <v>736</v>
      </c>
      <c r="D159" s="258">
        <f>AVERAGE('food prices'!T128:T130)</f>
        <v>1.1528888888888889</v>
      </c>
      <c r="H159" s="264"/>
    </row>
    <row r="160" spans="1:8">
      <c r="A160" t="s">
        <v>485</v>
      </c>
      <c r="B160" s="241" t="s">
        <v>597</v>
      </c>
      <c r="C160" s="261" t="s">
        <v>39</v>
      </c>
      <c r="D160" s="258">
        <f>AVERAGE('food prices'!T140:T142)</f>
        <v>1.2026515151515149</v>
      </c>
      <c r="H160" s="264"/>
    </row>
    <row r="161" spans="1:8" ht="15.75">
      <c r="A161" s="37" t="s">
        <v>485</v>
      </c>
      <c r="B161" t="s">
        <v>664</v>
      </c>
      <c r="C161" s="261" t="s">
        <v>730</v>
      </c>
      <c r="D161" s="258">
        <f>AVERAGE('food prices'!T479:T481)</f>
        <v>1.2938888888888889</v>
      </c>
      <c r="H161" s="264"/>
    </row>
    <row r="162" spans="1:8">
      <c r="A162" t="s">
        <v>708</v>
      </c>
      <c r="B162" t="s">
        <v>666</v>
      </c>
      <c r="C162" s="261" t="s">
        <v>743</v>
      </c>
      <c r="D162" s="258">
        <f>AVERAGE('food prices'!T485:T487)</f>
        <v>0.18400000000000002</v>
      </c>
      <c r="H162" s="264"/>
    </row>
    <row r="163" spans="1:8">
      <c r="A163" t="s">
        <v>708</v>
      </c>
      <c r="B163" t="s">
        <v>667</v>
      </c>
      <c r="C163" s="261" t="s">
        <v>422</v>
      </c>
      <c r="D163" s="258">
        <f>AVERAGE('food prices'!T488:T490)</f>
        <v>1.9274509803921569</v>
      </c>
      <c r="H163" s="264"/>
    </row>
    <row r="164" spans="1:8" ht="30">
      <c r="A164" t="s">
        <v>487</v>
      </c>
      <c r="B164" s="244" t="s">
        <v>589</v>
      </c>
      <c r="C164" s="261" t="s">
        <v>85</v>
      </c>
      <c r="D164" s="258">
        <f>AVERAGE('food prices'!T104:T106)</f>
        <v>1.3053333333333332</v>
      </c>
      <c r="H164" s="264"/>
    </row>
    <row r="165" spans="1:8">
      <c r="A165" t="s">
        <v>774</v>
      </c>
      <c r="B165" t="s">
        <v>671</v>
      </c>
      <c r="C165" s="261" t="s">
        <v>703</v>
      </c>
      <c r="D165" s="258">
        <f>AVERAGE('food prices'!T494:T496)</f>
        <v>0.33266666666666667</v>
      </c>
      <c r="H165" s="264"/>
    </row>
    <row r="166" spans="1:8">
      <c r="A166" t="s">
        <v>708</v>
      </c>
      <c r="B166" t="s">
        <v>672</v>
      </c>
      <c r="C166" s="261" t="s">
        <v>445</v>
      </c>
      <c r="D166" s="258">
        <f>AVERAGE('food prices'!T497:T499)</f>
        <v>0.76074074074074083</v>
      </c>
      <c r="H166" s="264"/>
    </row>
    <row r="167" spans="1:8">
      <c r="A167" t="s">
        <v>675</v>
      </c>
      <c r="B167" t="s">
        <v>674</v>
      </c>
      <c r="C167" s="261">
        <v>12001</v>
      </c>
      <c r="D167" s="258">
        <f>'food prices'!T500</f>
        <v>0.19989999999999999</v>
      </c>
      <c r="H167" s="264"/>
    </row>
    <row r="168" spans="1:8">
      <c r="A168" t="s">
        <v>725</v>
      </c>
      <c r="B168" t="s">
        <v>674</v>
      </c>
      <c r="C168" s="261">
        <f>'food prices'!M500</f>
        <v>12001</v>
      </c>
      <c r="D168" s="258">
        <f>'food prices'!T500</f>
        <v>0.19989999999999999</v>
      </c>
    </row>
  </sheetData>
  <autoFilter ref="A1:D168">
    <sortState ref="A2:D164">
      <sortCondition ref="D1:D167"/>
    </sortState>
  </autoFilter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Z192"/>
  <sheetViews>
    <sheetView workbookViewId="0">
      <selection activeCell="G5" sqref="G5"/>
    </sheetView>
  </sheetViews>
  <sheetFormatPr defaultColWidth="10.85546875" defaultRowHeight="15.75"/>
  <cols>
    <col min="1" max="1" width="66" style="59" customWidth="1"/>
    <col min="2" max="2" width="19.85546875" style="60" customWidth="1"/>
    <col min="3" max="3" width="39.42578125" style="76" customWidth="1"/>
    <col min="4" max="4" width="33.140625" style="60" customWidth="1"/>
    <col min="5" max="5" width="14.42578125" style="60" customWidth="1"/>
    <col min="6" max="6" width="20.42578125" style="59" customWidth="1"/>
    <col min="7" max="7" width="26" style="59" customWidth="1"/>
    <col min="8" max="8" width="19.140625" style="59" customWidth="1"/>
    <col min="9" max="16384" width="10.85546875" style="59"/>
  </cols>
  <sheetData>
    <row r="1" spans="1:6">
      <c r="A1" s="78" t="s">
        <v>0</v>
      </c>
      <c r="B1" s="79" t="s">
        <v>1</v>
      </c>
      <c r="C1" s="80" t="s">
        <v>2</v>
      </c>
      <c r="D1" s="79" t="s">
        <v>3</v>
      </c>
      <c r="E1" s="79" t="s">
        <v>348</v>
      </c>
      <c r="F1" s="79" t="s">
        <v>639</v>
      </c>
    </row>
    <row r="2" spans="1:6" s="64" customFormat="1">
      <c r="A2" s="64" t="s">
        <v>7</v>
      </c>
      <c r="B2" s="65">
        <v>1</v>
      </c>
      <c r="C2" s="69" t="s">
        <v>8</v>
      </c>
      <c r="D2" s="66" t="s">
        <v>9</v>
      </c>
      <c r="E2" s="65">
        <v>88</v>
      </c>
      <c r="F2" s="64">
        <f>E2/100</f>
        <v>0.88</v>
      </c>
    </row>
    <row r="3" spans="1:6">
      <c r="A3" s="59" t="s">
        <v>7</v>
      </c>
      <c r="B3" s="60">
        <v>1</v>
      </c>
      <c r="C3" s="70" t="s">
        <v>12</v>
      </c>
      <c r="D3" s="61" t="s">
        <v>13</v>
      </c>
      <c r="E3" s="60">
        <v>61</v>
      </c>
      <c r="F3" s="59">
        <f t="shared" ref="F3:F76" si="0">E3/100</f>
        <v>0.61</v>
      </c>
    </row>
    <row r="4" spans="1:6">
      <c r="A4" s="59" t="s">
        <v>7</v>
      </c>
      <c r="B4" s="60">
        <v>1</v>
      </c>
      <c r="C4" s="70" t="s">
        <v>14</v>
      </c>
      <c r="D4" s="61" t="s">
        <v>15</v>
      </c>
      <c r="E4" s="60">
        <v>96</v>
      </c>
      <c r="F4" s="59">
        <f t="shared" si="0"/>
        <v>0.96</v>
      </c>
    </row>
    <row r="5" spans="1:6">
      <c r="A5" s="59" t="s">
        <v>7</v>
      </c>
      <c r="B5" s="60">
        <v>1</v>
      </c>
      <c r="C5" s="70" t="s">
        <v>16</v>
      </c>
      <c r="D5" s="61" t="s">
        <v>17</v>
      </c>
      <c r="E5" s="60">
        <v>75</v>
      </c>
      <c r="F5" s="59">
        <f t="shared" si="0"/>
        <v>0.75</v>
      </c>
    </row>
    <row r="6" spans="1:6">
      <c r="A6" s="59" t="s">
        <v>7</v>
      </c>
      <c r="B6" s="60">
        <v>1</v>
      </c>
      <c r="C6" s="70" t="s">
        <v>18</v>
      </c>
      <c r="D6" s="61" t="s">
        <v>19</v>
      </c>
      <c r="E6" s="60">
        <v>72</v>
      </c>
      <c r="F6" s="59">
        <f t="shared" si="0"/>
        <v>0.72</v>
      </c>
    </row>
    <row r="7" spans="1:6">
      <c r="A7" s="59" t="s">
        <v>7</v>
      </c>
      <c r="B7" s="60">
        <v>1</v>
      </c>
      <c r="C7" s="70" t="s">
        <v>20</v>
      </c>
      <c r="D7" s="61" t="s">
        <v>21</v>
      </c>
      <c r="E7" s="60">
        <v>92</v>
      </c>
      <c r="F7" s="59">
        <f t="shared" si="0"/>
        <v>0.92</v>
      </c>
    </row>
    <row r="8" spans="1:6">
      <c r="A8" s="59" t="s">
        <v>7</v>
      </c>
      <c r="B8" s="60">
        <v>1</v>
      </c>
      <c r="C8" s="70" t="s">
        <v>23</v>
      </c>
      <c r="D8" s="61" t="s">
        <v>24</v>
      </c>
      <c r="E8" s="60">
        <v>64</v>
      </c>
      <c r="F8" s="59">
        <f t="shared" si="0"/>
        <v>0.64</v>
      </c>
    </row>
    <row r="9" spans="1:6">
      <c r="A9" s="59" t="s">
        <v>7</v>
      </c>
      <c r="B9" s="60">
        <v>1</v>
      </c>
      <c r="C9" s="70" t="s">
        <v>27</v>
      </c>
      <c r="D9" s="61" t="s">
        <v>26</v>
      </c>
      <c r="E9" s="60">
        <v>88</v>
      </c>
      <c r="F9" s="59">
        <f t="shared" si="0"/>
        <v>0.88</v>
      </c>
    </row>
    <row r="10" spans="1:6">
      <c r="A10" s="59" t="s">
        <v>7</v>
      </c>
      <c r="B10" s="60">
        <v>1</v>
      </c>
      <c r="C10" s="70" t="s">
        <v>29</v>
      </c>
      <c r="D10" s="61" t="s">
        <v>28</v>
      </c>
      <c r="E10" s="60">
        <v>100</v>
      </c>
      <c r="F10" s="59">
        <f t="shared" si="0"/>
        <v>1</v>
      </c>
    </row>
    <row r="11" spans="1:6">
      <c r="A11" s="59" t="s">
        <v>7</v>
      </c>
      <c r="B11" s="60">
        <v>1</v>
      </c>
      <c r="C11" s="70" t="s">
        <v>25</v>
      </c>
      <c r="D11" s="61" t="s">
        <v>30</v>
      </c>
      <c r="E11" s="60">
        <v>60</v>
      </c>
      <c r="F11" s="59">
        <f t="shared" si="0"/>
        <v>0.6</v>
      </c>
    </row>
    <row r="12" spans="1:6">
      <c r="A12" s="59" t="s">
        <v>7</v>
      </c>
      <c r="B12" s="60">
        <v>1</v>
      </c>
      <c r="C12" s="71" t="s">
        <v>350</v>
      </c>
      <c r="D12" s="43" t="s">
        <v>375</v>
      </c>
      <c r="E12" s="60">
        <v>60</v>
      </c>
      <c r="F12" s="59">
        <f t="shared" si="0"/>
        <v>0.6</v>
      </c>
    </row>
    <row r="13" spans="1:6">
      <c r="A13" s="59" t="s">
        <v>7</v>
      </c>
      <c r="B13" s="60">
        <v>1</v>
      </c>
      <c r="C13" s="71" t="s">
        <v>427</v>
      </c>
      <c r="D13" s="43" t="s">
        <v>376</v>
      </c>
      <c r="E13" s="60">
        <v>60</v>
      </c>
      <c r="F13" s="59">
        <f t="shared" si="0"/>
        <v>0.6</v>
      </c>
    </row>
    <row r="14" spans="1:6">
      <c r="A14" s="59" t="s">
        <v>7</v>
      </c>
      <c r="B14" s="60">
        <v>1</v>
      </c>
      <c r="C14" s="71" t="s">
        <v>428</v>
      </c>
      <c r="D14" s="43" t="s">
        <v>377</v>
      </c>
      <c r="E14" s="60">
        <v>60</v>
      </c>
      <c r="F14" s="59">
        <f t="shared" si="0"/>
        <v>0.6</v>
      </c>
    </row>
    <row r="15" spans="1:6">
      <c r="A15" s="59" t="s">
        <v>7</v>
      </c>
      <c r="B15" s="60">
        <v>1</v>
      </c>
      <c r="C15" s="71" t="s">
        <v>429</v>
      </c>
      <c r="D15" s="43" t="s">
        <v>378</v>
      </c>
      <c r="E15" s="60">
        <v>60</v>
      </c>
      <c r="F15" s="59">
        <f t="shared" si="0"/>
        <v>0.6</v>
      </c>
    </row>
    <row r="16" spans="1:6" s="64" customFormat="1">
      <c r="A16" s="64" t="s">
        <v>31</v>
      </c>
      <c r="B16" s="65">
        <v>2</v>
      </c>
      <c r="C16" s="69" t="s">
        <v>32</v>
      </c>
      <c r="D16" s="66" t="s">
        <v>33</v>
      </c>
      <c r="E16" s="65">
        <v>70</v>
      </c>
      <c r="F16" s="64">
        <f t="shared" si="0"/>
        <v>0.7</v>
      </c>
    </row>
    <row r="17" spans="1:6">
      <c r="A17" s="59" t="s">
        <v>31</v>
      </c>
      <c r="B17" s="60">
        <v>2</v>
      </c>
      <c r="C17" s="72" t="s">
        <v>34</v>
      </c>
      <c r="D17" s="62" t="s">
        <v>35</v>
      </c>
      <c r="E17" s="60">
        <v>70</v>
      </c>
      <c r="F17" s="59">
        <f t="shared" si="0"/>
        <v>0.7</v>
      </c>
    </row>
    <row r="18" spans="1:6">
      <c r="A18" s="59" t="s">
        <v>31</v>
      </c>
      <c r="B18" s="60">
        <v>2</v>
      </c>
      <c r="C18" s="72" t="s">
        <v>36</v>
      </c>
      <c r="D18" s="62" t="s">
        <v>37</v>
      </c>
      <c r="E18" s="60">
        <v>75</v>
      </c>
      <c r="F18" s="59">
        <f t="shared" si="0"/>
        <v>0.75</v>
      </c>
    </row>
    <row r="19" spans="1:6">
      <c r="A19" s="59" t="s">
        <v>31</v>
      </c>
      <c r="B19" s="60">
        <v>2</v>
      </c>
      <c r="C19" s="72" t="s">
        <v>38</v>
      </c>
      <c r="D19" s="62" t="s">
        <v>39</v>
      </c>
      <c r="E19" s="60">
        <v>88</v>
      </c>
      <c r="F19" s="59">
        <f t="shared" si="0"/>
        <v>0.88</v>
      </c>
    </row>
    <row r="20" spans="1:6">
      <c r="A20" s="59" t="s">
        <v>31</v>
      </c>
      <c r="B20" s="60">
        <v>2</v>
      </c>
      <c r="C20" s="72" t="s">
        <v>40</v>
      </c>
      <c r="D20" s="62" t="s">
        <v>41</v>
      </c>
      <c r="E20" s="60">
        <v>87</v>
      </c>
      <c r="F20" s="59">
        <f t="shared" si="0"/>
        <v>0.87</v>
      </c>
    </row>
    <row r="21" spans="1:6">
      <c r="A21" s="59" t="s">
        <v>31</v>
      </c>
      <c r="B21" s="60">
        <v>2</v>
      </c>
      <c r="C21" s="72" t="s">
        <v>42</v>
      </c>
      <c r="D21" s="62" t="s">
        <v>43</v>
      </c>
      <c r="E21" s="60">
        <v>54</v>
      </c>
      <c r="F21" s="59">
        <f t="shared" si="0"/>
        <v>0.54</v>
      </c>
    </row>
    <row r="22" spans="1:6">
      <c r="A22" s="59" t="s">
        <v>31</v>
      </c>
      <c r="B22" s="60">
        <v>2</v>
      </c>
      <c r="C22" s="72" t="s">
        <v>44</v>
      </c>
      <c r="D22" s="62" t="s">
        <v>45</v>
      </c>
      <c r="E22" s="60">
        <v>100</v>
      </c>
      <c r="F22" s="59">
        <f t="shared" si="0"/>
        <v>1</v>
      </c>
    </row>
    <row r="23" spans="1:6">
      <c r="A23" s="59" t="s">
        <v>31</v>
      </c>
      <c r="B23" s="60">
        <v>2</v>
      </c>
      <c r="C23" s="72" t="s">
        <v>47</v>
      </c>
      <c r="D23" s="62" t="s">
        <v>48</v>
      </c>
      <c r="E23" s="60">
        <v>90</v>
      </c>
      <c r="F23" s="59">
        <f t="shared" si="0"/>
        <v>0.9</v>
      </c>
    </row>
    <row r="24" spans="1:6">
      <c r="A24" s="59" t="s">
        <v>31</v>
      </c>
      <c r="B24" s="60">
        <v>2</v>
      </c>
      <c r="C24" s="72" t="s">
        <v>49</v>
      </c>
      <c r="D24" s="62" t="s">
        <v>50</v>
      </c>
      <c r="E24" s="60">
        <v>97</v>
      </c>
      <c r="F24" s="59">
        <f t="shared" si="0"/>
        <v>0.97</v>
      </c>
    </row>
    <row r="25" spans="1:6">
      <c r="A25" s="59" t="s">
        <v>31</v>
      </c>
      <c r="B25" s="60">
        <v>2</v>
      </c>
      <c r="C25" s="72" t="s">
        <v>51</v>
      </c>
      <c r="D25" s="62" t="s">
        <v>52</v>
      </c>
      <c r="E25" s="60">
        <v>80</v>
      </c>
      <c r="F25" s="59">
        <f t="shared" si="0"/>
        <v>0.8</v>
      </c>
    </row>
    <row r="26" spans="1:6">
      <c r="A26" s="59" t="s">
        <v>31</v>
      </c>
      <c r="B26" s="60">
        <v>2</v>
      </c>
      <c r="C26" s="72" t="s">
        <v>53</v>
      </c>
      <c r="D26" s="62" t="s">
        <v>54</v>
      </c>
      <c r="E26" s="60">
        <v>100</v>
      </c>
      <c r="F26" s="59">
        <f t="shared" si="0"/>
        <v>1</v>
      </c>
    </row>
    <row r="27" spans="1:6">
      <c r="A27" s="59" t="s">
        <v>31</v>
      </c>
      <c r="B27" s="60">
        <v>2</v>
      </c>
      <c r="C27" s="72" t="s">
        <v>55</v>
      </c>
      <c r="D27" s="62" t="s">
        <v>56</v>
      </c>
      <c r="E27" s="60">
        <v>100</v>
      </c>
      <c r="F27" s="59">
        <f t="shared" si="0"/>
        <v>1</v>
      </c>
    </row>
    <row r="28" spans="1:6">
      <c r="A28" s="59" t="s">
        <v>31</v>
      </c>
      <c r="B28" s="60">
        <v>2</v>
      </c>
      <c r="C28" s="72" t="s">
        <v>57</v>
      </c>
      <c r="D28" s="62" t="s">
        <v>58</v>
      </c>
      <c r="E28" s="60">
        <v>85</v>
      </c>
      <c r="F28" s="59">
        <f t="shared" si="0"/>
        <v>0.85</v>
      </c>
    </row>
    <row r="29" spans="1:6">
      <c r="A29" s="59" t="s">
        <v>31</v>
      </c>
      <c r="B29" s="60">
        <v>2</v>
      </c>
      <c r="C29" s="72" t="s">
        <v>59</v>
      </c>
      <c r="D29" s="62" t="s">
        <v>60</v>
      </c>
      <c r="E29" s="60">
        <v>100</v>
      </c>
      <c r="F29" s="59">
        <f t="shared" si="0"/>
        <v>1</v>
      </c>
    </row>
    <row r="30" spans="1:6">
      <c r="A30" s="59" t="s">
        <v>31</v>
      </c>
      <c r="B30" s="60">
        <v>2</v>
      </c>
      <c r="C30" s="72" t="s">
        <v>61</v>
      </c>
      <c r="D30" s="62" t="s">
        <v>62</v>
      </c>
      <c r="E30" s="60">
        <v>83</v>
      </c>
      <c r="F30" s="59">
        <f t="shared" si="0"/>
        <v>0.83</v>
      </c>
    </row>
    <row r="31" spans="1:6">
      <c r="A31" s="59" t="s">
        <v>31</v>
      </c>
      <c r="B31" s="60">
        <v>2</v>
      </c>
      <c r="C31" s="72" t="s">
        <v>63</v>
      </c>
      <c r="D31" s="62" t="s">
        <v>64</v>
      </c>
      <c r="E31" s="60">
        <v>100</v>
      </c>
      <c r="F31" s="59">
        <f t="shared" si="0"/>
        <v>1</v>
      </c>
    </row>
    <row r="32" spans="1:6">
      <c r="A32" s="59" t="s">
        <v>31</v>
      </c>
      <c r="B32" s="60">
        <v>2</v>
      </c>
      <c r="C32" s="72" t="s">
        <v>65</v>
      </c>
      <c r="D32" s="62" t="s">
        <v>66</v>
      </c>
      <c r="E32" s="60">
        <v>60</v>
      </c>
      <c r="F32" s="59">
        <f t="shared" si="0"/>
        <v>0.6</v>
      </c>
    </row>
    <row r="33" spans="1:26">
      <c r="A33" s="59" t="s">
        <v>31</v>
      </c>
      <c r="B33" s="60">
        <v>2</v>
      </c>
      <c r="C33" s="72" t="s">
        <v>67</v>
      </c>
      <c r="D33" s="62" t="s">
        <v>68</v>
      </c>
      <c r="E33" s="60">
        <v>87</v>
      </c>
      <c r="F33" s="59">
        <f t="shared" si="0"/>
        <v>0.87</v>
      </c>
    </row>
    <row r="34" spans="1:26">
      <c r="A34" s="59" t="s">
        <v>31</v>
      </c>
      <c r="B34" s="60">
        <v>2</v>
      </c>
      <c r="C34" s="72" t="s">
        <v>69</v>
      </c>
      <c r="D34" s="62" t="s">
        <v>70</v>
      </c>
      <c r="E34" s="60">
        <v>90</v>
      </c>
      <c r="F34" s="59">
        <f t="shared" si="0"/>
        <v>0.9</v>
      </c>
    </row>
    <row r="35" spans="1:26">
      <c r="A35" s="59" t="s">
        <v>31</v>
      </c>
      <c r="B35" s="60">
        <v>2</v>
      </c>
      <c r="C35" s="72" t="s">
        <v>73</v>
      </c>
      <c r="D35" s="62" t="s">
        <v>74</v>
      </c>
      <c r="E35" s="60">
        <v>72</v>
      </c>
      <c r="F35" s="59">
        <f t="shared" si="0"/>
        <v>0.72</v>
      </c>
    </row>
    <row r="36" spans="1:26" s="332" customFormat="1">
      <c r="A36" s="332" t="s">
        <v>31</v>
      </c>
      <c r="B36" s="333">
        <v>2</v>
      </c>
      <c r="C36" s="334" t="s">
        <v>435</v>
      </c>
      <c r="D36" s="335" t="s">
        <v>382</v>
      </c>
      <c r="E36" s="336">
        <v>100</v>
      </c>
      <c r="F36" s="59">
        <f t="shared" si="0"/>
        <v>1</v>
      </c>
    </row>
    <row r="37" spans="1:26" s="332" customFormat="1">
      <c r="A37" s="332" t="s">
        <v>31</v>
      </c>
      <c r="B37" s="333">
        <v>2</v>
      </c>
      <c r="C37" s="334" t="s">
        <v>458</v>
      </c>
      <c r="D37" s="335" t="s">
        <v>383</v>
      </c>
      <c r="E37" s="336">
        <v>95</v>
      </c>
      <c r="F37" s="59">
        <f t="shared" si="0"/>
        <v>0.95</v>
      </c>
    </row>
    <row r="38" spans="1:26" s="332" customFormat="1">
      <c r="A38" s="332" t="s">
        <v>31</v>
      </c>
      <c r="B38" s="333">
        <v>2</v>
      </c>
      <c r="C38" s="334" t="s">
        <v>433</v>
      </c>
      <c r="D38" s="335" t="s">
        <v>384</v>
      </c>
      <c r="E38" s="336">
        <v>85</v>
      </c>
      <c r="F38" s="59">
        <f t="shared" si="0"/>
        <v>0.85</v>
      </c>
    </row>
    <row r="39" spans="1:26" s="332" customFormat="1">
      <c r="A39" s="332" t="s">
        <v>31</v>
      </c>
      <c r="B39" s="333">
        <v>2</v>
      </c>
      <c r="C39" s="334" t="s">
        <v>434</v>
      </c>
      <c r="D39" s="335" t="s">
        <v>385</v>
      </c>
      <c r="E39" s="336">
        <v>85</v>
      </c>
      <c r="F39" s="59">
        <f t="shared" si="0"/>
        <v>0.85</v>
      </c>
    </row>
    <row r="40" spans="1:26">
      <c r="A40" s="59" t="s">
        <v>31</v>
      </c>
      <c r="B40" s="60">
        <v>2</v>
      </c>
      <c r="C40" s="73" t="s">
        <v>476</v>
      </c>
      <c r="D40" s="43" t="s">
        <v>386</v>
      </c>
      <c r="E40" s="60">
        <v>60</v>
      </c>
      <c r="F40" s="59">
        <f t="shared" si="0"/>
        <v>0.6</v>
      </c>
    </row>
    <row r="41" spans="1:26" s="332" customFormat="1">
      <c r="A41" s="332" t="s">
        <v>31</v>
      </c>
      <c r="B41" s="333">
        <v>2</v>
      </c>
      <c r="C41" s="334" t="s">
        <v>430</v>
      </c>
      <c r="D41" s="335" t="s">
        <v>431</v>
      </c>
      <c r="E41" s="336">
        <v>60</v>
      </c>
      <c r="F41" s="59">
        <f t="shared" si="0"/>
        <v>0.6</v>
      </c>
    </row>
    <row r="42" spans="1:26">
      <c r="A42" s="59" t="s">
        <v>31</v>
      </c>
      <c r="B42" s="60">
        <v>2</v>
      </c>
      <c r="C42" s="70" t="s">
        <v>209</v>
      </c>
      <c r="D42" s="62" t="s">
        <v>210</v>
      </c>
      <c r="E42" s="60">
        <v>100</v>
      </c>
      <c r="F42" s="59">
        <f t="shared" si="0"/>
        <v>1</v>
      </c>
    </row>
    <row r="43" spans="1:26" s="328" customFormat="1" ht="15.75" customHeight="1">
      <c r="A43" s="326" t="s">
        <v>31</v>
      </c>
      <c r="B43" s="253">
        <v>2</v>
      </c>
      <c r="C43" s="326" t="s">
        <v>729</v>
      </c>
      <c r="D43" s="327" t="s">
        <v>730</v>
      </c>
      <c r="E43" s="253">
        <v>85</v>
      </c>
      <c r="F43" s="255">
        <f t="shared" si="0"/>
        <v>0.85</v>
      </c>
      <c r="G43" s="253"/>
      <c r="H43" s="253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</row>
    <row r="44" spans="1:26" s="328" customFormat="1" ht="15.75" customHeight="1">
      <c r="A44" s="326" t="s">
        <v>31</v>
      </c>
      <c r="B44" s="253">
        <v>2</v>
      </c>
      <c r="C44" s="326" t="s">
        <v>731</v>
      </c>
      <c r="D44" s="327" t="s">
        <v>732</v>
      </c>
      <c r="E44" s="253">
        <v>100</v>
      </c>
      <c r="F44" s="255">
        <f t="shared" ref="F44" si="1">E44/100</f>
        <v>1</v>
      </c>
      <c r="G44" s="253"/>
      <c r="H44" s="253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</row>
    <row r="45" spans="1:26" s="328" customFormat="1" ht="18" customHeight="1">
      <c r="A45" s="326" t="s">
        <v>31</v>
      </c>
      <c r="B45" s="253">
        <v>2</v>
      </c>
      <c r="C45" s="326" t="s">
        <v>733</v>
      </c>
      <c r="D45" s="327" t="s">
        <v>734</v>
      </c>
      <c r="E45" s="253">
        <v>100</v>
      </c>
      <c r="F45" s="255">
        <f t="shared" ref="F45" si="2">E45/100</f>
        <v>1</v>
      </c>
      <c r="G45" s="253"/>
      <c r="H45" s="253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</row>
    <row r="46" spans="1:26" s="328" customFormat="1" ht="15.75" customHeight="1">
      <c r="A46" s="326" t="s">
        <v>31</v>
      </c>
      <c r="B46" s="253">
        <v>2</v>
      </c>
      <c r="C46" s="326" t="s">
        <v>740</v>
      </c>
      <c r="D46" s="327" t="s">
        <v>741</v>
      </c>
      <c r="E46" s="253">
        <v>100</v>
      </c>
      <c r="F46" s="255">
        <f t="shared" ref="F46" si="3">E46/100</f>
        <v>1</v>
      </c>
      <c r="G46" s="253"/>
      <c r="H46" s="253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</row>
    <row r="47" spans="1:26" s="64" customFormat="1">
      <c r="A47" s="64" t="s">
        <v>75</v>
      </c>
      <c r="B47" s="65">
        <v>3</v>
      </c>
      <c r="C47" s="69" t="s">
        <v>76</v>
      </c>
      <c r="D47" s="36" t="s">
        <v>77</v>
      </c>
      <c r="E47" s="65">
        <v>100</v>
      </c>
      <c r="F47" s="64">
        <f t="shared" si="0"/>
        <v>1</v>
      </c>
    </row>
    <row r="48" spans="1:26">
      <c r="A48" s="59" t="s">
        <v>75</v>
      </c>
      <c r="B48" s="60">
        <v>3</v>
      </c>
      <c r="C48" s="70" t="s">
        <v>78</v>
      </c>
      <c r="D48" s="62" t="s">
        <v>79</v>
      </c>
      <c r="E48" s="60">
        <v>100</v>
      </c>
      <c r="F48" s="59">
        <f t="shared" si="0"/>
        <v>1</v>
      </c>
    </row>
    <row r="49" spans="1:6">
      <c r="A49" s="59" t="s">
        <v>75</v>
      </c>
      <c r="B49" s="60">
        <v>3</v>
      </c>
      <c r="C49" s="70" t="s">
        <v>80</v>
      </c>
      <c r="D49" s="62" t="s">
        <v>81</v>
      </c>
      <c r="E49" s="60">
        <v>100</v>
      </c>
      <c r="F49" s="59">
        <f t="shared" si="0"/>
        <v>1</v>
      </c>
    </row>
    <row r="50" spans="1:6">
      <c r="A50" s="59" t="s">
        <v>75</v>
      </c>
      <c r="B50" s="60">
        <v>3</v>
      </c>
      <c r="C50" s="70" t="s">
        <v>82</v>
      </c>
      <c r="D50" s="62" t="s">
        <v>83</v>
      </c>
      <c r="E50" s="60">
        <v>100</v>
      </c>
      <c r="F50" s="59">
        <f t="shared" si="0"/>
        <v>1</v>
      </c>
    </row>
    <row r="51" spans="1:6">
      <c r="A51" s="59" t="s">
        <v>75</v>
      </c>
      <c r="B51" s="60">
        <v>3</v>
      </c>
      <c r="C51" s="72" t="s">
        <v>84</v>
      </c>
      <c r="D51" s="62" t="s">
        <v>85</v>
      </c>
      <c r="E51" s="60">
        <v>100</v>
      </c>
      <c r="F51" s="59">
        <f t="shared" si="0"/>
        <v>1</v>
      </c>
    </row>
    <row r="52" spans="1:6">
      <c r="A52" s="59" t="s">
        <v>75</v>
      </c>
      <c r="B52" s="60">
        <v>3</v>
      </c>
      <c r="C52" s="70" t="s">
        <v>86</v>
      </c>
      <c r="D52" s="62" t="s">
        <v>87</v>
      </c>
      <c r="E52" s="60">
        <v>100</v>
      </c>
      <c r="F52" s="59">
        <f t="shared" si="0"/>
        <v>1</v>
      </c>
    </row>
    <row r="53" spans="1:6">
      <c r="A53" s="59" t="s">
        <v>75</v>
      </c>
      <c r="B53" s="60">
        <v>3</v>
      </c>
      <c r="C53" s="70" t="s">
        <v>370</v>
      </c>
      <c r="D53" s="62" t="s">
        <v>88</v>
      </c>
      <c r="E53" s="60">
        <v>100</v>
      </c>
      <c r="F53" s="59">
        <f t="shared" si="0"/>
        <v>1</v>
      </c>
    </row>
    <row r="54" spans="1:6">
      <c r="A54" s="59" t="s">
        <v>75</v>
      </c>
      <c r="B54" s="60">
        <v>3</v>
      </c>
      <c r="C54" s="70" t="s">
        <v>89</v>
      </c>
      <c r="D54" s="62" t="s">
        <v>90</v>
      </c>
      <c r="E54" s="60">
        <v>100</v>
      </c>
      <c r="F54" s="59">
        <f t="shared" si="0"/>
        <v>1</v>
      </c>
    </row>
    <row r="55" spans="1:6">
      <c r="A55" s="59" t="s">
        <v>75</v>
      </c>
      <c r="B55" s="60">
        <v>3</v>
      </c>
      <c r="C55" s="70" t="s">
        <v>91</v>
      </c>
      <c r="D55" s="62" t="s">
        <v>92</v>
      </c>
      <c r="E55" s="60">
        <v>478</v>
      </c>
      <c r="F55" s="59">
        <f t="shared" si="0"/>
        <v>4.78</v>
      </c>
    </row>
    <row r="56" spans="1:6">
      <c r="A56" s="59" t="s">
        <v>75</v>
      </c>
      <c r="B56" s="60">
        <v>3</v>
      </c>
      <c r="C56" s="72" t="s">
        <v>95</v>
      </c>
      <c r="D56" s="62" t="s">
        <v>96</v>
      </c>
      <c r="E56" s="60">
        <v>240</v>
      </c>
      <c r="F56" s="59">
        <f t="shared" si="0"/>
        <v>2.4</v>
      </c>
    </row>
    <row r="57" spans="1:6">
      <c r="A57" s="59" t="s">
        <v>75</v>
      </c>
      <c r="B57" s="60">
        <v>3</v>
      </c>
      <c r="C57" s="72" t="s">
        <v>97</v>
      </c>
      <c r="D57" s="62" t="s">
        <v>98</v>
      </c>
      <c r="E57" s="60">
        <v>240</v>
      </c>
      <c r="F57" s="59">
        <f t="shared" si="0"/>
        <v>2.4</v>
      </c>
    </row>
    <row r="58" spans="1:6">
      <c r="A58" s="59" t="s">
        <v>75</v>
      </c>
      <c r="B58" s="60">
        <v>3</v>
      </c>
      <c r="C58" s="70" t="s">
        <v>99</v>
      </c>
      <c r="D58" s="62" t="s">
        <v>100</v>
      </c>
      <c r="E58" s="60">
        <v>240</v>
      </c>
      <c r="F58" s="59">
        <f t="shared" si="0"/>
        <v>2.4</v>
      </c>
    </row>
    <row r="59" spans="1:6">
      <c r="A59" s="59" t="s">
        <v>75</v>
      </c>
      <c r="B59" s="60">
        <v>3</v>
      </c>
      <c r="C59" s="72" t="s">
        <v>101</v>
      </c>
      <c r="D59" s="62" t="s">
        <v>102</v>
      </c>
      <c r="E59" s="60">
        <v>240</v>
      </c>
      <c r="F59" s="59">
        <f t="shared" si="0"/>
        <v>2.4</v>
      </c>
    </row>
    <row r="60" spans="1:6">
      <c r="A60" s="59" t="s">
        <v>75</v>
      </c>
      <c r="B60" s="60">
        <v>3</v>
      </c>
      <c r="C60" s="70" t="s">
        <v>103</v>
      </c>
      <c r="D60" s="62" t="s">
        <v>104</v>
      </c>
      <c r="E60" s="60">
        <v>100</v>
      </c>
      <c r="F60" s="59">
        <f t="shared" si="0"/>
        <v>1</v>
      </c>
    </row>
    <row r="61" spans="1:6" s="332" customFormat="1">
      <c r="A61" s="332" t="s">
        <v>75</v>
      </c>
      <c r="B61" s="333">
        <v>3</v>
      </c>
      <c r="C61" s="337" t="s">
        <v>549</v>
      </c>
      <c r="D61" s="335" t="s">
        <v>388</v>
      </c>
      <c r="E61" s="336">
        <v>100</v>
      </c>
      <c r="F61" s="59">
        <f t="shared" si="0"/>
        <v>1</v>
      </c>
    </row>
    <row r="62" spans="1:6" s="332" customFormat="1">
      <c r="A62" s="332" t="s">
        <v>75</v>
      </c>
      <c r="B62" s="333">
        <v>3</v>
      </c>
      <c r="C62" s="337" t="s">
        <v>438</v>
      </c>
      <c r="D62" s="335" t="s">
        <v>389</v>
      </c>
      <c r="E62" s="336">
        <v>540</v>
      </c>
      <c r="F62" s="59">
        <f t="shared" si="0"/>
        <v>5.4</v>
      </c>
    </row>
    <row r="63" spans="1:6" s="332" customFormat="1">
      <c r="A63" s="332" t="s">
        <v>75</v>
      </c>
      <c r="B63" s="333">
        <v>3</v>
      </c>
      <c r="C63" s="338" t="s">
        <v>258</v>
      </c>
      <c r="D63" s="324" t="s">
        <v>390</v>
      </c>
      <c r="E63" s="333">
        <v>100</v>
      </c>
      <c r="F63" s="59">
        <f t="shared" si="0"/>
        <v>1</v>
      </c>
    </row>
    <row r="64" spans="1:6" s="332" customFormat="1">
      <c r="A64" s="332" t="s">
        <v>75</v>
      </c>
      <c r="B64" s="333">
        <v>3</v>
      </c>
      <c r="C64" s="338" t="s">
        <v>439</v>
      </c>
      <c r="D64" s="324" t="s">
        <v>391</v>
      </c>
      <c r="E64" s="333">
        <v>100</v>
      </c>
      <c r="F64" s="59">
        <f t="shared" si="0"/>
        <v>1</v>
      </c>
    </row>
    <row r="65" spans="1:26" s="328" customFormat="1" ht="15.75" customHeight="1">
      <c r="A65" s="326" t="s">
        <v>75</v>
      </c>
      <c r="B65" s="253">
        <v>3</v>
      </c>
      <c r="C65" s="326" t="s">
        <v>692</v>
      </c>
      <c r="D65" s="327" t="s">
        <v>446</v>
      </c>
      <c r="E65" s="253">
        <v>100</v>
      </c>
      <c r="F65" s="255">
        <f t="shared" si="0"/>
        <v>1</v>
      </c>
      <c r="G65" s="253"/>
      <c r="H65" s="253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</row>
    <row r="66" spans="1:26" s="328" customFormat="1" ht="15.75" customHeight="1">
      <c r="A66" s="326" t="s">
        <v>75</v>
      </c>
      <c r="B66" s="253">
        <v>3</v>
      </c>
      <c r="C66" s="326" t="s">
        <v>693</v>
      </c>
      <c r="D66" s="327" t="s">
        <v>447</v>
      </c>
      <c r="E66" s="253">
        <v>100</v>
      </c>
      <c r="F66" s="255">
        <f t="shared" si="0"/>
        <v>1</v>
      </c>
      <c r="G66" s="253"/>
      <c r="H66" s="253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</row>
    <row r="67" spans="1:26" s="328" customFormat="1" ht="15.75" customHeight="1">
      <c r="A67" s="326" t="s">
        <v>75</v>
      </c>
      <c r="B67" s="253">
        <v>3</v>
      </c>
      <c r="C67" s="326" t="s">
        <v>694</v>
      </c>
      <c r="D67" s="327" t="s">
        <v>695</v>
      </c>
      <c r="E67" s="253">
        <v>100</v>
      </c>
      <c r="F67" s="255">
        <f t="shared" si="0"/>
        <v>1</v>
      </c>
      <c r="G67" s="253"/>
      <c r="H67" s="253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</row>
    <row r="68" spans="1:26" s="328" customFormat="1" ht="15.75" customHeight="1">
      <c r="A68" s="326" t="s">
        <v>75</v>
      </c>
      <c r="B68" s="253">
        <v>3</v>
      </c>
      <c r="C68" s="326" t="s">
        <v>719</v>
      </c>
      <c r="D68" s="327" t="s">
        <v>720</v>
      </c>
      <c r="E68" s="253">
        <v>100</v>
      </c>
      <c r="F68" s="255">
        <f t="shared" si="0"/>
        <v>1</v>
      </c>
      <c r="G68" s="253"/>
      <c r="H68" s="253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</row>
    <row r="69" spans="1:26" s="328" customFormat="1" ht="15.75" customHeight="1">
      <c r="A69" s="326" t="s">
        <v>75</v>
      </c>
      <c r="B69" s="253">
        <v>3</v>
      </c>
      <c r="C69" s="326" t="s">
        <v>735</v>
      </c>
      <c r="D69" s="327" t="s">
        <v>736</v>
      </c>
      <c r="E69" s="253">
        <v>100</v>
      </c>
      <c r="F69" s="255">
        <f t="shared" ref="F69:F70" si="4">E69/100</f>
        <v>1</v>
      </c>
      <c r="G69" s="253"/>
      <c r="H69" s="253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</row>
    <row r="70" spans="1:26" s="328" customFormat="1" ht="15.75" customHeight="1">
      <c r="A70" s="326" t="s">
        <v>75</v>
      </c>
      <c r="B70" s="253">
        <v>3</v>
      </c>
      <c r="C70" s="326" t="s">
        <v>739</v>
      </c>
      <c r="D70" s="327" t="s">
        <v>738</v>
      </c>
      <c r="E70" s="253">
        <v>240</v>
      </c>
      <c r="F70" s="255">
        <f t="shared" si="4"/>
        <v>2.4</v>
      </c>
      <c r="G70" s="253"/>
      <c r="H70" s="253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</row>
    <row r="71" spans="1:26" s="64" customFormat="1">
      <c r="A71" s="64" t="s">
        <v>772</v>
      </c>
      <c r="B71" s="65">
        <v>4</v>
      </c>
      <c r="C71" s="74" t="s">
        <v>106</v>
      </c>
      <c r="D71" s="36" t="s">
        <v>107</v>
      </c>
      <c r="E71" s="65">
        <v>100</v>
      </c>
      <c r="F71" s="64">
        <f t="shared" si="0"/>
        <v>1</v>
      </c>
    </row>
    <row r="72" spans="1:26">
      <c r="A72" s="330" t="s">
        <v>772</v>
      </c>
      <c r="B72" s="60">
        <v>4</v>
      </c>
      <c r="C72" s="70" t="s">
        <v>108</v>
      </c>
      <c r="D72" s="62" t="s">
        <v>109</v>
      </c>
      <c r="E72" s="60">
        <v>100</v>
      </c>
      <c r="F72" s="59">
        <f t="shared" si="0"/>
        <v>1</v>
      </c>
    </row>
    <row r="73" spans="1:26">
      <c r="A73" s="330" t="s">
        <v>772</v>
      </c>
      <c r="B73" s="60">
        <v>4</v>
      </c>
      <c r="C73" s="70" t="s">
        <v>110</v>
      </c>
      <c r="D73" s="62" t="s">
        <v>111</v>
      </c>
      <c r="E73" s="60">
        <v>100</v>
      </c>
      <c r="F73" s="59">
        <f t="shared" si="0"/>
        <v>1</v>
      </c>
    </row>
    <row r="74" spans="1:26">
      <c r="A74" s="330" t="s">
        <v>772</v>
      </c>
      <c r="B74" s="60">
        <v>4</v>
      </c>
      <c r="C74" s="70" t="s">
        <v>112</v>
      </c>
      <c r="D74" s="62" t="s">
        <v>113</v>
      </c>
      <c r="E74" s="60">
        <v>100</v>
      </c>
      <c r="F74" s="59">
        <f t="shared" si="0"/>
        <v>1</v>
      </c>
    </row>
    <row r="75" spans="1:26">
      <c r="A75" s="330" t="s">
        <v>772</v>
      </c>
      <c r="B75" s="60">
        <v>4</v>
      </c>
      <c r="C75" s="70" t="s">
        <v>114</v>
      </c>
      <c r="D75" s="62" t="s">
        <v>115</v>
      </c>
      <c r="E75" s="60">
        <v>100</v>
      </c>
      <c r="F75" s="59">
        <f t="shared" si="0"/>
        <v>1</v>
      </c>
    </row>
    <row r="76" spans="1:26">
      <c r="A76" s="330" t="s">
        <v>772</v>
      </c>
      <c r="B76" s="60">
        <v>4</v>
      </c>
      <c r="C76" s="70" t="s">
        <v>116</v>
      </c>
      <c r="D76" s="62" t="s">
        <v>117</v>
      </c>
      <c r="E76" s="60">
        <v>100</v>
      </c>
      <c r="F76" s="59">
        <f t="shared" si="0"/>
        <v>1</v>
      </c>
    </row>
    <row r="77" spans="1:26">
      <c r="A77" s="330" t="s">
        <v>772</v>
      </c>
      <c r="B77" s="60">
        <v>4</v>
      </c>
      <c r="C77" s="72" t="s">
        <v>118</v>
      </c>
      <c r="D77" s="62" t="s">
        <v>119</v>
      </c>
      <c r="E77" s="60">
        <v>100</v>
      </c>
      <c r="F77" s="59">
        <f t="shared" ref="F77:F156" si="5">E77/100</f>
        <v>1</v>
      </c>
    </row>
    <row r="78" spans="1:26">
      <c r="A78" s="330" t="s">
        <v>772</v>
      </c>
      <c r="B78" s="60">
        <v>4</v>
      </c>
      <c r="C78" s="70" t="s">
        <v>450</v>
      </c>
      <c r="D78" s="63" t="s">
        <v>414</v>
      </c>
      <c r="E78" s="62">
        <v>100</v>
      </c>
      <c r="F78" s="59">
        <f t="shared" si="5"/>
        <v>1</v>
      </c>
    </row>
    <row r="79" spans="1:26" s="328" customFormat="1" ht="15.75" customHeight="1">
      <c r="A79" s="326" t="s">
        <v>772</v>
      </c>
      <c r="B79" s="253">
        <v>4</v>
      </c>
      <c r="C79" s="326" t="s">
        <v>696</v>
      </c>
      <c r="D79" s="327" t="s">
        <v>697</v>
      </c>
      <c r="E79" s="253">
        <v>100</v>
      </c>
      <c r="F79" s="255">
        <f t="shared" si="5"/>
        <v>1</v>
      </c>
      <c r="G79" s="253"/>
      <c r="H79" s="253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</row>
    <row r="80" spans="1:26" s="328" customFormat="1" ht="15.75" customHeight="1">
      <c r="A80" s="326" t="s">
        <v>772</v>
      </c>
      <c r="B80" s="253">
        <v>4</v>
      </c>
      <c r="C80" s="326" t="s">
        <v>698</v>
      </c>
      <c r="D80" s="327" t="s">
        <v>699</v>
      </c>
      <c r="E80" s="253">
        <v>100</v>
      </c>
      <c r="F80" s="255">
        <v>1</v>
      </c>
      <c r="G80" s="253"/>
      <c r="H80" s="253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</row>
    <row r="81" spans="1:26" s="328" customFormat="1" ht="15.75" customHeight="1">
      <c r="A81" s="326" t="s">
        <v>772</v>
      </c>
      <c r="B81" s="253">
        <v>4</v>
      </c>
      <c r="C81" s="326" t="s">
        <v>700</v>
      </c>
      <c r="D81" s="327" t="s">
        <v>701</v>
      </c>
      <c r="E81" s="253">
        <v>100</v>
      </c>
      <c r="F81" s="255">
        <v>1</v>
      </c>
      <c r="G81" s="253"/>
      <c r="H81" s="253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</row>
    <row r="82" spans="1:26" s="328" customFormat="1" ht="15.75" customHeight="1">
      <c r="A82" s="326" t="s">
        <v>772</v>
      </c>
      <c r="B82" s="253">
        <v>4</v>
      </c>
      <c r="C82" s="326" t="s">
        <v>702</v>
      </c>
      <c r="D82" s="327" t="s">
        <v>703</v>
      </c>
      <c r="E82" s="253">
        <v>100</v>
      </c>
      <c r="F82" s="255">
        <v>1</v>
      </c>
      <c r="G82" s="253"/>
      <c r="H82" s="253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</row>
    <row r="83" spans="1:26" s="328" customFormat="1" ht="15.75" customHeight="1">
      <c r="A83" s="326" t="s">
        <v>772</v>
      </c>
      <c r="B83" s="253">
        <v>4</v>
      </c>
      <c r="C83" s="326" t="s">
        <v>704</v>
      </c>
      <c r="D83" s="327" t="s">
        <v>705</v>
      </c>
      <c r="E83" s="253">
        <v>100</v>
      </c>
      <c r="F83" s="255">
        <v>1</v>
      </c>
      <c r="G83" s="253"/>
      <c r="H83" s="253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</row>
    <row r="84" spans="1:26" s="328" customFormat="1" ht="15.75" customHeight="1">
      <c r="A84" s="326" t="s">
        <v>772</v>
      </c>
      <c r="B84" s="253">
        <v>4</v>
      </c>
      <c r="C84" s="326" t="s">
        <v>706</v>
      </c>
      <c r="D84" s="327" t="s">
        <v>707</v>
      </c>
      <c r="E84" s="253">
        <v>100</v>
      </c>
      <c r="F84" s="255">
        <v>1</v>
      </c>
      <c r="G84" s="253"/>
      <c r="H84" s="253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</row>
    <row r="85" spans="1:26" s="64" customFormat="1">
      <c r="A85" s="64" t="s">
        <v>708</v>
      </c>
      <c r="B85" s="65">
        <v>5</v>
      </c>
      <c r="C85" s="75" t="s">
        <v>121</v>
      </c>
      <c r="D85" s="67" t="s">
        <v>122</v>
      </c>
      <c r="E85" s="65">
        <v>85</v>
      </c>
      <c r="F85" s="64">
        <f t="shared" si="5"/>
        <v>0.85</v>
      </c>
      <c r="G85" s="34"/>
    </row>
    <row r="86" spans="1:26">
      <c r="A86" s="59" t="s">
        <v>708</v>
      </c>
      <c r="B86" s="60">
        <v>5</v>
      </c>
      <c r="C86" s="76" t="s">
        <v>123</v>
      </c>
      <c r="D86" s="63" t="s">
        <v>124</v>
      </c>
      <c r="E86" s="60">
        <v>61</v>
      </c>
      <c r="F86" s="59">
        <f t="shared" si="5"/>
        <v>0.61</v>
      </c>
      <c r="G86" s="37"/>
    </row>
    <row r="87" spans="1:26">
      <c r="A87" s="59" t="s">
        <v>708</v>
      </c>
      <c r="B87" s="60">
        <v>5</v>
      </c>
      <c r="C87" s="76" t="s">
        <v>125</v>
      </c>
      <c r="D87" s="63" t="s">
        <v>126</v>
      </c>
      <c r="E87" s="60">
        <v>71</v>
      </c>
      <c r="F87" s="59">
        <f t="shared" si="5"/>
        <v>0.71</v>
      </c>
      <c r="G87" s="37"/>
    </row>
    <row r="88" spans="1:26">
      <c r="A88" s="59" t="s">
        <v>708</v>
      </c>
      <c r="B88" s="60">
        <v>5</v>
      </c>
      <c r="C88" s="76" t="s">
        <v>127</v>
      </c>
      <c r="D88" s="63" t="s">
        <v>128</v>
      </c>
      <c r="E88" s="60">
        <v>71</v>
      </c>
      <c r="F88" s="59">
        <f t="shared" si="5"/>
        <v>0.71</v>
      </c>
      <c r="G88" s="37"/>
    </row>
    <row r="89" spans="1:26">
      <c r="A89" s="59" t="s">
        <v>708</v>
      </c>
      <c r="B89" s="60">
        <v>5</v>
      </c>
      <c r="C89" s="72" t="s">
        <v>129</v>
      </c>
      <c r="D89" s="63" t="s">
        <v>130</v>
      </c>
      <c r="E89" s="60">
        <v>85</v>
      </c>
      <c r="F89" s="59">
        <f t="shared" si="5"/>
        <v>0.85</v>
      </c>
      <c r="G89" s="37"/>
    </row>
    <row r="90" spans="1:26">
      <c r="A90" s="59" t="s">
        <v>708</v>
      </c>
      <c r="B90" s="60">
        <v>5</v>
      </c>
      <c r="C90" s="76" t="s">
        <v>131</v>
      </c>
      <c r="D90" s="63" t="s">
        <v>132</v>
      </c>
      <c r="E90" s="60">
        <v>75</v>
      </c>
      <c r="F90" s="59">
        <f t="shared" si="5"/>
        <v>0.75</v>
      </c>
      <c r="G90" s="37"/>
    </row>
    <row r="91" spans="1:26">
      <c r="A91" s="59" t="s">
        <v>708</v>
      </c>
      <c r="B91" s="60">
        <v>5</v>
      </c>
      <c r="C91" s="76" t="s">
        <v>133</v>
      </c>
      <c r="D91" s="63" t="s">
        <v>134</v>
      </c>
      <c r="E91" s="60">
        <v>60</v>
      </c>
      <c r="F91" s="59">
        <f t="shared" si="5"/>
        <v>0.6</v>
      </c>
      <c r="G91" s="37"/>
    </row>
    <row r="92" spans="1:26">
      <c r="A92" s="59" t="s">
        <v>708</v>
      </c>
      <c r="B92" s="60">
        <v>5</v>
      </c>
      <c r="C92" s="76" t="s">
        <v>135</v>
      </c>
      <c r="D92" s="63" t="s">
        <v>136</v>
      </c>
      <c r="E92" s="60">
        <v>66</v>
      </c>
      <c r="F92" s="59">
        <f t="shared" si="5"/>
        <v>0.66</v>
      </c>
      <c r="G92" s="37"/>
    </row>
    <row r="93" spans="1:26">
      <c r="A93" s="59" t="s">
        <v>708</v>
      </c>
      <c r="B93" s="60">
        <v>5</v>
      </c>
      <c r="C93" s="76" t="s">
        <v>137</v>
      </c>
      <c r="D93" s="63" t="s">
        <v>138</v>
      </c>
      <c r="E93" s="60">
        <v>48</v>
      </c>
      <c r="F93" s="59">
        <f t="shared" si="5"/>
        <v>0.48</v>
      </c>
      <c r="G93" s="37"/>
    </row>
    <row r="94" spans="1:26">
      <c r="A94" s="59" t="s">
        <v>708</v>
      </c>
      <c r="B94" s="60">
        <v>5</v>
      </c>
      <c r="C94" s="76" t="s">
        <v>139</v>
      </c>
      <c r="D94" s="63" t="s">
        <v>140</v>
      </c>
      <c r="E94" s="60">
        <v>60</v>
      </c>
      <c r="F94" s="59">
        <f t="shared" si="5"/>
        <v>0.6</v>
      </c>
      <c r="G94" s="37"/>
    </row>
    <row r="95" spans="1:26">
      <c r="A95" s="59" t="s">
        <v>708</v>
      </c>
      <c r="B95" s="60">
        <v>5</v>
      </c>
      <c r="C95" s="76" t="s">
        <v>141</v>
      </c>
      <c r="D95" s="63" t="s">
        <v>142</v>
      </c>
      <c r="E95" s="60">
        <v>66</v>
      </c>
      <c r="F95" s="59">
        <f t="shared" si="5"/>
        <v>0.66</v>
      </c>
      <c r="G95" s="37"/>
    </row>
    <row r="96" spans="1:26">
      <c r="A96" s="59" t="s">
        <v>708</v>
      </c>
      <c r="B96" s="60">
        <v>5</v>
      </c>
      <c r="C96" s="76" t="s">
        <v>143</v>
      </c>
      <c r="D96" s="63" t="s">
        <v>144</v>
      </c>
      <c r="E96" s="60">
        <v>85</v>
      </c>
      <c r="F96" s="59">
        <f t="shared" si="5"/>
        <v>0.85</v>
      </c>
      <c r="G96" s="37"/>
    </row>
    <row r="97" spans="1:7">
      <c r="A97" s="59" t="s">
        <v>708</v>
      </c>
      <c r="B97" s="60">
        <v>5</v>
      </c>
      <c r="C97" s="76" t="s">
        <v>352</v>
      </c>
      <c r="D97" s="63" t="s">
        <v>145</v>
      </c>
      <c r="E97" s="60">
        <v>73</v>
      </c>
      <c r="F97" s="59">
        <f t="shared" si="5"/>
        <v>0.73</v>
      </c>
      <c r="G97" s="37"/>
    </row>
    <row r="98" spans="1:7">
      <c r="A98" s="59" t="s">
        <v>708</v>
      </c>
      <c r="B98" s="60">
        <v>5</v>
      </c>
      <c r="C98" s="72" t="s">
        <v>146</v>
      </c>
      <c r="D98" s="63" t="s">
        <v>147</v>
      </c>
      <c r="E98" s="60">
        <v>95</v>
      </c>
      <c r="F98" s="59">
        <f t="shared" si="5"/>
        <v>0.95</v>
      </c>
      <c r="G98" s="37"/>
    </row>
    <row r="99" spans="1:7">
      <c r="A99" s="59" t="s">
        <v>708</v>
      </c>
      <c r="B99" s="60">
        <v>5</v>
      </c>
      <c r="C99" s="76" t="s">
        <v>148</v>
      </c>
      <c r="D99" s="63" t="s">
        <v>149</v>
      </c>
      <c r="E99" s="60">
        <v>100</v>
      </c>
      <c r="F99" s="59">
        <f t="shared" si="5"/>
        <v>1</v>
      </c>
      <c r="G99" s="37"/>
    </row>
    <row r="100" spans="1:7">
      <c r="A100" s="59" t="s">
        <v>708</v>
      </c>
      <c r="B100" s="60">
        <v>5</v>
      </c>
      <c r="C100" s="76" t="s">
        <v>150</v>
      </c>
      <c r="D100" s="63" t="s">
        <v>151</v>
      </c>
      <c r="E100" s="60">
        <v>100</v>
      </c>
      <c r="F100" s="59">
        <f t="shared" si="5"/>
        <v>1</v>
      </c>
      <c r="G100" s="37"/>
    </row>
    <row r="101" spans="1:7">
      <c r="A101" s="59" t="s">
        <v>708</v>
      </c>
      <c r="B101" s="60">
        <v>5</v>
      </c>
      <c r="C101" s="76" t="s">
        <v>152</v>
      </c>
      <c r="D101" s="63" t="s">
        <v>153</v>
      </c>
      <c r="E101" s="60">
        <v>60</v>
      </c>
      <c r="F101" s="59">
        <f t="shared" si="5"/>
        <v>0.6</v>
      </c>
      <c r="G101" s="37"/>
    </row>
    <row r="102" spans="1:7">
      <c r="A102" s="59" t="s">
        <v>708</v>
      </c>
      <c r="B102" s="60">
        <v>5</v>
      </c>
      <c r="C102" s="76" t="s">
        <v>154</v>
      </c>
      <c r="D102" s="63" t="s">
        <v>155</v>
      </c>
      <c r="E102" s="60">
        <v>100</v>
      </c>
      <c r="F102" s="59">
        <f t="shared" si="5"/>
        <v>1</v>
      </c>
      <c r="G102" s="37"/>
    </row>
    <row r="103" spans="1:7">
      <c r="A103" s="59" t="s">
        <v>708</v>
      </c>
      <c r="B103" s="60">
        <v>5</v>
      </c>
      <c r="C103" s="76" t="s">
        <v>156</v>
      </c>
      <c r="D103" s="63" t="s">
        <v>157</v>
      </c>
      <c r="E103" s="60">
        <v>100</v>
      </c>
      <c r="F103" s="59">
        <f t="shared" si="5"/>
        <v>1</v>
      </c>
      <c r="G103" s="37"/>
    </row>
    <row r="104" spans="1:7">
      <c r="A104" s="59" t="s">
        <v>708</v>
      </c>
      <c r="B104" s="60">
        <v>5</v>
      </c>
      <c r="C104" s="76" t="s">
        <v>159</v>
      </c>
      <c r="D104" s="63" t="s">
        <v>160</v>
      </c>
      <c r="E104" s="60">
        <v>100</v>
      </c>
      <c r="F104" s="59">
        <f t="shared" si="5"/>
        <v>1</v>
      </c>
      <c r="G104" s="37"/>
    </row>
    <row r="105" spans="1:7">
      <c r="A105" s="59" t="s">
        <v>708</v>
      </c>
      <c r="B105" s="60">
        <v>5</v>
      </c>
      <c r="C105" s="76" t="s">
        <v>161</v>
      </c>
      <c r="D105" s="63" t="s">
        <v>162</v>
      </c>
      <c r="E105" s="60">
        <v>85</v>
      </c>
      <c r="F105" s="59">
        <f t="shared" si="5"/>
        <v>0.85</v>
      </c>
      <c r="G105" s="37"/>
    </row>
    <row r="106" spans="1:7" s="332" customFormat="1">
      <c r="A106" s="332" t="s">
        <v>708</v>
      </c>
      <c r="B106" s="333">
        <v>5</v>
      </c>
      <c r="C106" s="339" t="s">
        <v>351</v>
      </c>
      <c r="D106" s="322" t="s">
        <v>444</v>
      </c>
      <c r="E106" s="333">
        <v>60</v>
      </c>
      <c r="F106" s="59">
        <f t="shared" si="5"/>
        <v>0.6</v>
      </c>
      <c r="G106" s="320"/>
    </row>
    <row r="107" spans="1:7">
      <c r="A107" s="59" t="s">
        <v>708</v>
      </c>
      <c r="B107" s="60">
        <v>5</v>
      </c>
      <c r="C107" s="73" t="s">
        <v>415</v>
      </c>
      <c r="D107" s="44" t="s">
        <v>416</v>
      </c>
      <c r="E107" s="60">
        <v>73</v>
      </c>
      <c r="F107" s="59">
        <f t="shared" si="5"/>
        <v>0.73</v>
      </c>
      <c r="G107" s="37"/>
    </row>
    <row r="108" spans="1:7" s="332" customFormat="1">
      <c r="A108" s="332" t="s">
        <v>708</v>
      </c>
      <c r="B108" s="333">
        <v>5</v>
      </c>
      <c r="C108" s="320" t="s">
        <v>742</v>
      </c>
      <c r="D108" s="335" t="s">
        <v>418</v>
      </c>
      <c r="E108" s="336">
        <v>60</v>
      </c>
      <c r="F108" s="59">
        <f t="shared" si="5"/>
        <v>0.6</v>
      </c>
      <c r="G108" s="320"/>
    </row>
    <row r="109" spans="1:7">
      <c r="A109" s="59" t="s">
        <v>708</v>
      </c>
      <c r="B109" s="60">
        <v>5</v>
      </c>
      <c r="C109" s="73" t="s">
        <v>354</v>
      </c>
      <c r="D109" s="44" t="s">
        <v>417</v>
      </c>
      <c r="E109" s="60">
        <v>100</v>
      </c>
      <c r="F109" s="59">
        <f t="shared" si="5"/>
        <v>1</v>
      </c>
      <c r="G109" s="37"/>
    </row>
    <row r="110" spans="1:7" s="332" customFormat="1">
      <c r="A110" s="332" t="s">
        <v>708</v>
      </c>
      <c r="B110" s="333">
        <v>5</v>
      </c>
      <c r="C110" s="339" t="s">
        <v>441</v>
      </c>
      <c r="D110" s="322" t="s">
        <v>421</v>
      </c>
      <c r="E110" s="333">
        <v>60</v>
      </c>
      <c r="F110" s="59">
        <f t="shared" si="5"/>
        <v>0.6</v>
      </c>
      <c r="G110" s="320"/>
    </row>
    <row r="111" spans="1:7" s="332" customFormat="1">
      <c r="A111" s="332" t="s">
        <v>708</v>
      </c>
      <c r="B111" s="333">
        <v>5</v>
      </c>
      <c r="C111" s="339" t="s">
        <v>442</v>
      </c>
      <c r="D111" s="322" t="s">
        <v>422</v>
      </c>
      <c r="E111" s="333">
        <v>66</v>
      </c>
      <c r="F111" s="59">
        <f t="shared" si="5"/>
        <v>0.66</v>
      </c>
    </row>
    <row r="112" spans="1:7" s="332" customFormat="1">
      <c r="A112" s="332" t="s">
        <v>708</v>
      </c>
      <c r="B112" s="333">
        <v>5</v>
      </c>
      <c r="C112" s="337" t="s">
        <v>451</v>
      </c>
      <c r="D112" s="335" t="s">
        <v>419</v>
      </c>
      <c r="E112" s="336">
        <v>100</v>
      </c>
      <c r="F112" s="59">
        <f t="shared" si="5"/>
        <v>1</v>
      </c>
    </row>
    <row r="113" spans="1:26" s="328" customFormat="1" ht="15.75" customHeight="1">
      <c r="A113" s="326" t="s">
        <v>708</v>
      </c>
      <c r="B113" s="253">
        <v>5</v>
      </c>
      <c r="C113" s="326" t="s">
        <v>709</v>
      </c>
      <c r="D113" s="327" t="s">
        <v>418</v>
      </c>
      <c r="E113" s="253">
        <v>100</v>
      </c>
      <c r="F113" s="255">
        <f t="shared" si="5"/>
        <v>1</v>
      </c>
      <c r="G113" s="253"/>
      <c r="H113" s="253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</row>
    <row r="114" spans="1:26" s="328" customFormat="1" ht="15.75" customHeight="1">
      <c r="A114" s="326" t="s">
        <v>708</v>
      </c>
      <c r="B114" s="253">
        <v>5</v>
      </c>
      <c r="C114" s="326" t="s">
        <v>710</v>
      </c>
      <c r="D114" s="327" t="s">
        <v>417</v>
      </c>
      <c r="E114" s="253">
        <v>100</v>
      </c>
      <c r="F114" s="255">
        <v>1</v>
      </c>
      <c r="G114" s="253"/>
      <c r="H114" s="253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</row>
    <row r="115" spans="1:26" s="328" customFormat="1" ht="15.75" customHeight="1">
      <c r="A115" s="326" t="s">
        <v>708</v>
      </c>
      <c r="B115" s="253">
        <v>5</v>
      </c>
      <c r="C115" s="326" t="s">
        <v>711</v>
      </c>
      <c r="D115" s="327" t="s">
        <v>421</v>
      </c>
      <c r="E115" s="253">
        <v>60</v>
      </c>
      <c r="F115" s="255">
        <v>0.6</v>
      </c>
      <c r="G115" s="253"/>
      <c r="H115" s="253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</row>
    <row r="116" spans="1:26" s="328" customFormat="1" ht="15.75" customHeight="1">
      <c r="A116" s="326" t="s">
        <v>708</v>
      </c>
      <c r="B116" s="253">
        <v>5</v>
      </c>
      <c r="C116" s="326" t="s">
        <v>712</v>
      </c>
      <c r="D116" s="327" t="s">
        <v>713</v>
      </c>
      <c r="E116" s="253">
        <v>100</v>
      </c>
      <c r="F116" s="255">
        <v>1</v>
      </c>
      <c r="G116" s="253"/>
      <c r="H116" s="253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</row>
    <row r="117" spans="1:26" s="328" customFormat="1" ht="15.75" customHeight="1">
      <c r="A117" s="326" t="s">
        <v>708</v>
      </c>
      <c r="B117" s="253">
        <v>5</v>
      </c>
      <c r="C117" s="326" t="s">
        <v>714</v>
      </c>
      <c r="D117" s="327" t="s">
        <v>419</v>
      </c>
      <c r="E117" s="253">
        <v>100</v>
      </c>
      <c r="F117" s="255">
        <v>1</v>
      </c>
      <c r="G117" s="253"/>
      <c r="H117" s="253"/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</row>
    <row r="118" spans="1:26" s="328" customFormat="1" ht="15.75" customHeight="1">
      <c r="A118" s="326" t="s">
        <v>708</v>
      </c>
      <c r="B118" s="253">
        <v>5</v>
      </c>
      <c r="C118" s="326" t="s">
        <v>715</v>
      </c>
      <c r="D118" s="327" t="s">
        <v>422</v>
      </c>
      <c r="E118" s="253">
        <v>100</v>
      </c>
      <c r="F118" s="255">
        <v>1</v>
      </c>
      <c r="G118" s="253"/>
      <c r="H118" s="253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</row>
    <row r="119" spans="1:26" s="328" customFormat="1" ht="15" customHeight="1">
      <c r="A119" s="326" t="s">
        <v>708</v>
      </c>
      <c r="B119" s="253">
        <v>5</v>
      </c>
      <c r="C119" s="326" t="s">
        <v>662</v>
      </c>
      <c r="D119" s="327" t="s">
        <v>420</v>
      </c>
      <c r="E119" s="253">
        <v>100</v>
      </c>
      <c r="F119" s="255">
        <v>1</v>
      </c>
      <c r="G119" s="253"/>
      <c r="H119" s="253"/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</row>
    <row r="120" spans="1:26" s="328" customFormat="1" ht="15.75" customHeight="1">
      <c r="A120" s="326" t="s">
        <v>708</v>
      </c>
      <c r="B120" s="253">
        <v>5</v>
      </c>
      <c r="C120" s="326" t="s">
        <v>721</v>
      </c>
      <c r="D120" s="327" t="s">
        <v>445</v>
      </c>
      <c r="E120" s="253">
        <v>100</v>
      </c>
      <c r="F120" s="255">
        <v>1</v>
      </c>
      <c r="G120" s="253"/>
      <c r="H120" s="253"/>
      <c r="I120" s="326"/>
      <c r="J120" s="326"/>
      <c r="K120" s="326"/>
      <c r="L120" s="326"/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</row>
    <row r="121" spans="1:26" s="328" customFormat="1" ht="15.75" customHeight="1">
      <c r="A121" s="326" t="s">
        <v>708</v>
      </c>
      <c r="B121" s="253">
        <v>5</v>
      </c>
      <c r="C121" s="326" t="s">
        <v>728</v>
      </c>
      <c r="D121" s="327" t="s">
        <v>727</v>
      </c>
      <c r="E121" s="253">
        <v>60</v>
      </c>
      <c r="F121" s="255">
        <v>0.6</v>
      </c>
      <c r="G121" s="253"/>
      <c r="H121" s="253"/>
      <c r="I121" s="326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</row>
    <row r="122" spans="1:26" s="328" customFormat="1" ht="15.75" customHeight="1">
      <c r="A122" s="326" t="s">
        <v>708</v>
      </c>
      <c r="B122" s="253">
        <v>5</v>
      </c>
      <c r="C122" s="326" t="s">
        <v>666</v>
      </c>
      <c r="D122" s="327" t="s">
        <v>743</v>
      </c>
      <c r="E122" s="253">
        <v>60</v>
      </c>
      <c r="F122" s="255">
        <v>0.6</v>
      </c>
      <c r="G122" s="253"/>
      <c r="H122" s="253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</row>
    <row r="123" spans="1:26" s="64" customFormat="1">
      <c r="A123" s="64" t="s">
        <v>163</v>
      </c>
      <c r="B123" s="65">
        <v>6</v>
      </c>
      <c r="C123" s="69" t="s">
        <v>164</v>
      </c>
      <c r="D123" s="36" t="s">
        <v>165</v>
      </c>
      <c r="E123" s="65">
        <v>100</v>
      </c>
      <c r="F123" s="64">
        <f t="shared" si="5"/>
        <v>1</v>
      </c>
    </row>
    <row r="124" spans="1:26">
      <c r="A124" s="59" t="s">
        <v>163</v>
      </c>
      <c r="B124" s="60">
        <v>6</v>
      </c>
      <c r="C124" s="70" t="s">
        <v>166</v>
      </c>
      <c r="D124" s="62" t="s">
        <v>167</v>
      </c>
      <c r="E124" s="60">
        <v>100</v>
      </c>
      <c r="F124" s="59">
        <f t="shared" si="5"/>
        <v>1</v>
      </c>
    </row>
    <row r="125" spans="1:26">
      <c r="A125" s="59" t="s">
        <v>163</v>
      </c>
      <c r="B125" s="60">
        <v>6</v>
      </c>
      <c r="C125" s="70" t="s">
        <v>168</v>
      </c>
      <c r="D125" s="62" t="s">
        <v>169</v>
      </c>
      <c r="E125" s="60">
        <v>100</v>
      </c>
      <c r="F125" s="59">
        <f t="shared" si="5"/>
        <v>1</v>
      </c>
    </row>
    <row r="126" spans="1:26">
      <c r="A126" s="59" t="s">
        <v>163</v>
      </c>
      <c r="B126" s="60">
        <v>6</v>
      </c>
      <c r="C126" s="70" t="s">
        <v>170</v>
      </c>
      <c r="D126" s="62" t="s">
        <v>171</v>
      </c>
      <c r="E126" s="60">
        <v>100</v>
      </c>
      <c r="F126" s="59">
        <f t="shared" si="5"/>
        <v>1</v>
      </c>
    </row>
    <row r="127" spans="1:26" s="332" customFormat="1">
      <c r="A127" s="332" t="s">
        <v>163</v>
      </c>
      <c r="B127" s="333">
        <v>6</v>
      </c>
      <c r="C127" s="337" t="s">
        <v>453</v>
      </c>
      <c r="D127" s="335" t="s">
        <v>408</v>
      </c>
      <c r="E127" s="336">
        <v>100</v>
      </c>
      <c r="F127" s="59">
        <f t="shared" si="5"/>
        <v>1</v>
      </c>
    </row>
    <row r="128" spans="1:26" s="332" customFormat="1">
      <c r="A128" s="332" t="s">
        <v>163</v>
      </c>
      <c r="B128" s="333">
        <v>6</v>
      </c>
      <c r="C128" s="337" t="s">
        <v>454</v>
      </c>
      <c r="D128" s="335" t="s">
        <v>409</v>
      </c>
      <c r="E128" s="336">
        <v>100</v>
      </c>
      <c r="F128" s="59">
        <f t="shared" si="5"/>
        <v>1</v>
      </c>
    </row>
    <row r="129" spans="1:6" s="64" customFormat="1">
      <c r="A129" s="64" t="s">
        <v>374</v>
      </c>
      <c r="B129" s="65">
        <v>7</v>
      </c>
      <c r="C129" s="69" t="s">
        <v>192</v>
      </c>
      <c r="D129" s="68" t="s">
        <v>193</v>
      </c>
      <c r="E129" s="65">
        <v>100</v>
      </c>
      <c r="F129" s="64">
        <f t="shared" si="5"/>
        <v>1</v>
      </c>
    </row>
    <row r="130" spans="1:6">
      <c r="A130" s="59" t="s">
        <v>374</v>
      </c>
      <c r="B130" s="60">
        <v>7</v>
      </c>
      <c r="C130" s="70" t="s">
        <v>194</v>
      </c>
      <c r="D130" s="62" t="s">
        <v>195</v>
      </c>
      <c r="E130" s="60">
        <v>100</v>
      </c>
      <c r="F130" s="59">
        <f t="shared" si="5"/>
        <v>1</v>
      </c>
    </row>
    <row r="131" spans="1:6">
      <c r="A131" s="59" t="s">
        <v>374</v>
      </c>
      <c r="B131" s="60">
        <v>7</v>
      </c>
      <c r="C131" s="70" t="s">
        <v>262</v>
      </c>
      <c r="D131" s="62" t="s">
        <v>197</v>
      </c>
      <c r="E131" s="60">
        <v>100</v>
      </c>
      <c r="F131" s="59">
        <f t="shared" si="5"/>
        <v>1</v>
      </c>
    </row>
    <row r="132" spans="1:6">
      <c r="A132" s="59" t="s">
        <v>374</v>
      </c>
      <c r="B132" s="60">
        <v>7</v>
      </c>
      <c r="C132" s="70" t="s">
        <v>198</v>
      </c>
      <c r="D132" s="62" t="s">
        <v>199</v>
      </c>
      <c r="E132" s="60">
        <v>100</v>
      </c>
      <c r="F132" s="59">
        <f t="shared" si="5"/>
        <v>1</v>
      </c>
    </row>
    <row r="133" spans="1:6" s="332" customFormat="1">
      <c r="A133" s="332" t="s">
        <v>374</v>
      </c>
      <c r="B133" s="333">
        <v>7</v>
      </c>
      <c r="C133" s="337" t="s">
        <v>436</v>
      </c>
      <c r="D133" s="335" t="s">
        <v>387</v>
      </c>
      <c r="E133" s="336">
        <v>100</v>
      </c>
      <c r="F133" s="59">
        <f t="shared" si="5"/>
        <v>1</v>
      </c>
    </row>
    <row r="134" spans="1:6">
      <c r="A134" s="59" t="s">
        <v>374</v>
      </c>
      <c r="B134" s="60">
        <v>7</v>
      </c>
      <c r="C134" s="70" t="s">
        <v>263</v>
      </c>
      <c r="D134" s="62" t="s">
        <v>201</v>
      </c>
      <c r="E134" s="60">
        <v>100</v>
      </c>
      <c r="F134" s="59">
        <f t="shared" si="5"/>
        <v>1</v>
      </c>
    </row>
    <row r="135" spans="1:6">
      <c r="A135" s="59" t="s">
        <v>374</v>
      </c>
      <c r="B135" s="60">
        <v>7</v>
      </c>
      <c r="C135" s="70" t="s">
        <v>202</v>
      </c>
      <c r="D135" s="62" t="s">
        <v>203</v>
      </c>
      <c r="E135" s="60">
        <v>450</v>
      </c>
      <c r="F135" s="59">
        <f t="shared" si="5"/>
        <v>4.5</v>
      </c>
    </row>
    <row r="136" spans="1:6">
      <c r="A136" s="59" t="s">
        <v>374</v>
      </c>
      <c r="B136" s="60">
        <v>7</v>
      </c>
      <c r="C136" s="70" t="s">
        <v>448</v>
      </c>
      <c r="D136" s="63" t="s">
        <v>423</v>
      </c>
      <c r="E136" s="62">
        <v>100</v>
      </c>
      <c r="F136" s="59">
        <f t="shared" si="5"/>
        <v>1</v>
      </c>
    </row>
    <row r="137" spans="1:6" s="332" customFormat="1">
      <c r="A137" s="332" t="s">
        <v>374</v>
      </c>
      <c r="B137" s="333">
        <v>7</v>
      </c>
      <c r="C137" s="337" t="s">
        <v>364</v>
      </c>
      <c r="D137" s="335" t="s">
        <v>424</v>
      </c>
      <c r="E137" s="336">
        <v>100</v>
      </c>
      <c r="F137" s="59">
        <f t="shared" si="5"/>
        <v>1</v>
      </c>
    </row>
    <row r="138" spans="1:6" s="332" customFormat="1">
      <c r="A138" s="332" t="s">
        <v>374</v>
      </c>
      <c r="B138" s="333">
        <v>7</v>
      </c>
      <c r="C138" s="337" t="s">
        <v>365</v>
      </c>
      <c r="D138" s="335" t="s">
        <v>425</v>
      </c>
      <c r="E138" s="336">
        <v>100</v>
      </c>
      <c r="F138" s="59">
        <f t="shared" si="5"/>
        <v>1</v>
      </c>
    </row>
    <row r="139" spans="1:6">
      <c r="A139" s="59" t="s">
        <v>374</v>
      </c>
      <c r="B139" s="60">
        <v>7</v>
      </c>
      <c r="C139" s="76" t="s">
        <v>184</v>
      </c>
      <c r="D139" s="63" t="s">
        <v>185</v>
      </c>
      <c r="E139" s="60">
        <v>77</v>
      </c>
      <c r="F139" s="59">
        <f t="shared" si="5"/>
        <v>0.77</v>
      </c>
    </row>
    <row r="140" spans="1:6">
      <c r="A140" s="59" t="s">
        <v>374</v>
      </c>
      <c r="B140" s="60">
        <v>7</v>
      </c>
      <c r="C140" s="76" t="s">
        <v>186</v>
      </c>
      <c r="D140" s="63" t="s">
        <v>187</v>
      </c>
      <c r="E140" s="60">
        <v>100</v>
      </c>
      <c r="F140" s="59">
        <f t="shared" si="5"/>
        <v>1</v>
      </c>
    </row>
    <row r="141" spans="1:6">
      <c r="A141" s="59" t="s">
        <v>374</v>
      </c>
      <c r="B141" s="60">
        <v>7</v>
      </c>
      <c r="C141" s="76" t="s">
        <v>188</v>
      </c>
      <c r="D141" s="63" t="s">
        <v>189</v>
      </c>
      <c r="E141" s="60">
        <v>78</v>
      </c>
      <c r="F141" s="59">
        <f t="shared" si="5"/>
        <v>0.78</v>
      </c>
    </row>
    <row r="142" spans="1:6">
      <c r="A142" s="59" t="s">
        <v>374</v>
      </c>
      <c r="B142" s="60">
        <v>7</v>
      </c>
      <c r="C142" s="72" t="s">
        <v>190</v>
      </c>
      <c r="D142" s="63" t="s">
        <v>191</v>
      </c>
      <c r="E142" s="60">
        <v>100</v>
      </c>
      <c r="F142" s="59">
        <f t="shared" si="5"/>
        <v>1</v>
      </c>
    </row>
    <row r="143" spans="1:6" s="332" customFormat="1">
      <c r="A143" s="332" t="s">
        <v>374</v>
      </c>
      <c r="B143" s="333">
        <v>7</v>
      </c>
      <c r="C143" s="334" t="s">
        <v>467</v>
      </c>
      <c r="D143" s="335" t="s">
        <v>420</v>
      </c>
      <c r="E143" s="333">
        <v>61</v>
      </c>
      <c r="F143" s="59">
        <f t="shared" si="5"/>
        <v>0.61</v>
      </c>
    </row>
    <row r="144" spans="1:6" s="332" customFormat="1">
      <c r="A144" s="332" t="s">
        <v>374</v>
      </c>
      <c r="B144" s="333">
        <v>7</v>
      </c>
      <c r="C144" s="337" t="s">
        <v>452</v>
      </c>
      <c r="D144" s="335" t="s">
        <v>445</v>
      </c>
      <c r="E144" s="336">
        <v>60</v>
      </c>
      <c r="F144" s="59">
        <f t="shared" si="5"/>
        <v>0.6</v>
      </c>
    </row>
    <row r="145" spans="1:7">
      <c r="A145" s="59" t="s">
        <v>374</v>
      </c>
      <c r="B145" s="60">
        <v>7</v>
      </c>
      <c r="C145" s="70" t="s">
        <v>173</v>
      </c>
      <c r="D145" s="39" t="s">
        <v>174</v>
      </c>
      <c r="E145" s="60">
        <v>100</v>
      </c>
      <c r="F145" s="59">
        <f t="shared" si="5"/>
        <v>1</v>
      </c>
    </row>
    <row r="146" spans="1:7">
      <c r="A146" s="59" t="s">
        <v>374</v>
      </c>
      <c r="B146" s="60">
        <v>7</v>
      </c>
      <c r="C146" s="70" t="s">
        <v>176</v>
      </c>
      <c r="D146" s="62" t="s">
        <v>177</v>
      </c>
      <c r="E146" s="60">
        <v>100</v>
      </c>
      <c r="F146" s="59">
        <f t="shared" si="5"/>
        <v>1</v>
      </c>
    </row>
    <row r="147" spans="1:7">
      <c r="A147" s="59" t="s">
        <v>374</v>
      </c>
      <c r="B147" s="60">
        <v>7</v>
      </c>
      <c r="C147" s="70" t="s">
        <v>178</v>
      </c>
      <c r="D147" s="62" t="s">
        <v>179</v>
      </c>
      <c r="E147" s="60">
        <v>100</v>
      </c>
      <c r="F147" s="59">
        <f t="shared" si="5"/>
        <v>1</v>
      </c>
    </row>
    <row r="148" spans="1:7">
      <c r="A148" s="59" t="s">
        <v>374</v>
      </c>
      <c r="B148" s="60">
        <v>7</v>
      </c>
      <c r="C148" s="70" t="s">
        <v>180</v>
      </c>
      <c r="D148" s="62" t="s">
        <v>181</v>
      </c>
      <c r="E148" s="60">
        <v>100</v>
      </c>
      <c r="F148" s="59">
        <f t="shared" si="5"/>
        <v>1</v>
      </c>
    </row>
    <row r="149" spans="1:7">
      <c r="A149" s="59" t="s">
        <v>374</v>
      </c>
      <c r="B149" s="60">
        <v>7</v>
      </c>
      <c r="C149" s="70" t="s">
        <v>182</v>
      </c>
      <c r="D149" s="62" t="s">
        <v>183</v>
      </c>
      <c r="E149" s="60">
        <v>100</v>
      </c>
      <c r="F149" s="59">
        <f t="shared" si="5"/>
        <v>1</v>
      </c>
    </row>
    <row r="150" spans="1:7" s="332" customFormat="1">
      <c r="A150" s="332" t="s">
        <v>374</v>
      </c>
      <c r="B150" s="333">
        <v>7</v>
      </c>
      <c r="C150" s="337" t="s">
        <v>411</v>
      </c>
      <c r="D150" s="335" t="s">
        <v>446</v>
      </c>
      <c r="E150" s="336">
        <v>100</v>
      </c>
      <c r="F150" s="59">
        <f t="shared" si="5"/>
        <v>1</v>
      </c>
    </row>
    <row r="151" spans="1:7" s="332" customFormat="1">
      <c r="A151" s="332" t="s">
        <v>374</v>
      </c>
      <c r="B151" s="333">
        <v>7</v>
      </c>
      <c r="C151" s="337" t="s">
        <v>449</v>
      </c>
      <c r="D151" s="335" t="s">
        <v>447</v>
      </c>
      <c r="E151" s="336">
        <v>100</v>
      </c>
      <c r="F151" s="59">
        <f t="shared" si="5"/>
        <v>1</v>
      </c>
    </row>
    <row r="152" spans="1:7">
      <c r="A152" s="59" t="s">
        <v>374</v>
      </c>
      <c r="B152" s="60">
        <v>7</v>
      </c>
      <c r="C152" s="72" t="s">
        <v>71</v>
      </c>
      <c r="D152" s="62" t="s">
        <v>72</v>
      </c>
      <c r="E152" s="60">
        <v>100</v>
      </c>
      <c r="F152" s="59">
        <f t="shared" si="5"/>
        <v>1</v>
      </c>
    </row>
    <row r="153" spans="1:7">
      <c r="A153" s="59" t="s">
        <v>374</v>
      </c>
      <c r="B153" s="60">
        <v>7</v>
      </c>
      <c r="C153" s="72" t="s">
        <v>93</v>
      </c>
      <c r="D153" s="62" t="s">
        <v>94</v>
      </c>
      <c r="E153" s="60">
        <v>100</v>
      </c>
      <c r="F153" s="59">
        <f t="shared" si="5"/>
        <v>1</v>
      </c>
    </row>
    <row r="154" spans="1:7">
      <c r="A154" s="59" t="s">
        <v>374</v>
      </c>
      <c r="B154" s="60">
        <v>7</v>
      </c>
      <c r="C154" s="70" t="s">
        <v>468</v>
      </c>
      <c r="D154" s="39" t="s">
        <v>206</v>
      </c>
      <c r="E154" s="60">
        <v>100</v>
      </c>
      <c r="F154" s="59">
        <f t="shared" si="5"/>
        <v>1</v>
      </c>
    </row>
    <row r="155" spans="1:7">
      <c r="A155" s="59" t="s">
        <v>374</v>
      </c>
      <c r="B155" s="60">
        <v>7</v>
      </c>
      <c r="C155" s="70" t="s">
        <v>211</v>
      </c>
      <c r="D155" s="62" t="s">
        <v>212</v>
      </c>
      <c r="E155" s="60">
        <v>100</v>
      </c>
      <c r="F155" s="59">
        <f t="shared" si="5"/>
        <v>1</v>
      </c>
    </row>
    <row r="156" spans="1:7">
      <c r="A156" s="59" t="s">
        <v>374</v>
      </c>
      <c r="B156" s="60">
        <v>7</v>
      </c>
      <c r="C156" s="70" t="s">
        <v>213</v>
      </c>
      <c r="D156" s="62" t="s">
        <v>214</v>
      </c>
      <c r="E156" s="60">
        <v>100</v>
      </c>
      <c r="F156" s="59">
        <f t="shared" si="5"/>
        <v>1</v>
      </c>
    </row>
    <row r="157" spans="1:7">
      <c r="A157" s="59" t="s">
        <v>374</v>
      </c>
      <c r="B157" s="60">
        <v>7</v>
      </c>
      <c r="C157" s="70" t="s">
        <v>215</v>
      </c>
      <c r="D157" s="62" t="s">
        <v>216</v>
      </c>
      <c r="E157" s="60">
        <v>100</v>
      </c>
      <c r="F157" s="59">
        <f t="shared" ref="F157:F192" si="6">E157/100</f>
        <v>1</v>
      </c>
    </row>
    <row r="158" spans="1:7">
      <c r="A158" s="59" t="s">
        <v>374</v>
      </c>
      <c r="B158" s="60">
        <v>7</v>
      </c>
      <c r="C158" s="70" t="s">
        <v>217</v>
      </c>
      <c r="D158" s="62" t="s">
        <v>218</v>
      </c>
      <c r="E158" s="60">
        <v>100</v>
      </c>
      <c r="F158" s="59">
        <f t="shared" si="6"/>
        <v>1</v>
      </c>
    </row>
    <row r="159" spans="1:7" s="64" customFormat="1">
      <c r="A159" s="64" t="s">
        <v>204</v>
      </c>
      <c r="B159" s="65">
        <v>8</v>
      </c>
      <c r="C159" s="77" t="s">
        <v>158</v>
      </c>
      <c r="D159" s="67" t="s">
        <v>403</v>
      </c>
      <c r="E159" s="65">
        <v>100</v>
      </c>
      <c r="F159" s="64">
        <f t="shared" si="6"/>
        <v>1</v>
      </c>
      <c r="G159" s="34"/>
    </row>
    <row r="160" spans="1:7">
      <c r="A160" s="59" t="s">
        <v>204</v>
      </c>
      <c r="B160" s="60">
        <v>8</v>
      </c>
      <c r="C160" s="70" t="s">
        <v>261</v>
      </c>
      <c r="D160" s="62" t="s">
        <v>208</v>
      </c>
      <c r="E160" s="60">
        <v>100</v>
      </c>
      <c r="F160" s="59">
        <f t="shared" si="6"/>
        <v>1</v>
      </c>
    </row>
    <row r="161" spans="1:26">
      <c r="A161" s="59" t="s">
        <v>204</v>
      </c>
      <c r="B161" s="60">
        <v>8</v>
      </c>
      <c r="C161" s="71" t="s">
        <v>355</v>
      </c>
      <c r="D161" s="43" t="s">
        <v>404</v>
      </c>
      <c r="E161" s="60">
        <v>100</v>
      </c>
      <c r="F161" s="59">
        <f t="shared" si="6"/>
        <v>1</v>
      </c>
    </row>
    <row r="162" spans="1:26" s="332" customFormat="1">
      <c r="A162" s="332" t="s">
        <v>204</v>
      </c>
      <c r="B162" s="333">
        <v>8</v>
      </c>
      <c r="C162" s="337" t="s">
        <v>456</v>
      </c>
      <c r="D162" s="335" t="s">
        <v>405</v>
      </c>
      <c r="E162" s="336">
        <v>100</v>
      </c>
      <c r="F162" s="59">
        <f t="shared" si="6"/>
        <v>1</v>
      </c>
    </row>
    <row r="163" spans="1:26" s="332" customFormat="1">
      <c r="A163" s="332" t="s">
        <v>204</v>
      </c>
      <c r="B163" s="333">
        <v>8</v>
      </c>
      <c r="C163" s="337" t="s">
        <v>457</v>
      </c>
      <c r="D163" s="335" t="s">
        <v>406</v>
      </c>
      <c r="E163" s="336">
        <v>100</v>
      </c>
      <c r="F163" s="59">
        <f t="shared" si="6"/>
        <v>1</v>
      </c>
    </row>
    <row r="164" spans="1:26" s="332" customFormat="1">
      <c r="A164" s="332" t="s">
        <v>204</v>
      </c>
      <c r="B164" s="333">
        <v>8</v>
      </c>
      <c r="C164" s="337" t="s">
        <v>455</v>
      </c>
      <c r="D164" s="335" t="s">
        <v>407</v>
      </c>
      <c r="E164" s="336">
        <v>100</v>
      </c>
      <c r="F164" s="59">
        <f t="shared" si="6"/>
        <v>1</v>
      </c>
    </row>
    <row r="165" spans="1:26" s="328" customFormat="1" ht="15.75" customHeight="1">
      <c r="A165" s="326" t="s">
        <v>204</v>
      </c>
      <c r="B165" s="253">
        <v>8</v>
      </c>
      <c r="C165" s="326" t="s">
        <v>716</v>
      </c>
      <c r="D165" s="327" t="s">
        <v>717</v>
      </c>
      <c r="E165" s="253">
        <v>100</v>
      </c>
      <c r="F165" s="255">
        <v>1</v>
      </c>
      <c r="G165" s="253"/>
      <c r="H165" s="253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</row>
    <row r="166" spans="1:26" s="64" customFormat="1">
      <c r="A166" s="64" t="s">
        <v>219</v>
      </c>
      <c r="B166" s="65">
        <v>9</v>
      </c>
      <c r="C166" s="74" t="s">
        <v>220</v>
      </c>
      <c r="D166" s="36" t="s">
        <v>221</v>
      </c>
      <c r="E166" s="65">
        <v>100</v>
      </c>
      <c r="F166" s="64">
        <f t="shared" si="6"/>
        <v>1</v>
      </c>
    </row>
    <row r="167" spans="1:26">
      <c r="A167" s="59" t="s">
        <v>219</v>
      </c>
      <c r="B167" s="60">
        <v>9</v>
      </c>
      <c r="C167" s="70" t="s">
        <v>222</v>
      </c>
      <c r="D167" s="62" t="s">
        <v>223</v>
      </c>
      <c r="E167" s="60">
        <v>100</v>
      </c>
      <c r="F167" s="59">
        <f t="shared" si="6"/>
        <v>1</v>
      </c>
    </row>
    <row r="168" spans="1:26">
      <c r="A168" s="59" t="s">
        <v>219</v>
      </c>
      <c r="B168" s="60">
        <v>9</v>
      </c>
      <c r="C168" s="70" t="s">
        <v>224</v>
      </c>
      <c r="D168" s="62" t="s">
        <v>225</v>
      </c>
      <c r="E168" s="60">
        <v>100</v>
      </c>
      <c r="F168" s="59">
        <f t="shared" si="6"/>
        <v>1</v>
      </c>
    </row>
    <row r="169" spans="1:26">
      <c r="A169" s="59" t="s">
        <v>219</v>
      </c>
      <c r="B169" s="60">
        <v>9</v>
      </c>
      <c r="C169" s="70" t="s">
        <v>226</v>
      </c>
      <c r="D169" s="62" t="s">
        <v>227</v>
      </c>
      <c r="E169" s="60">
        <v>100</v>
      </c>
      <c r="F169" s="59">
        <f t="shared" si="6"/>
        <v>1</v>
      </c>
    </row>
    <row r="170" spans="1:26">
      <c r="A170" s="59" t="s">
        <v>219</v>
      </c>
      <c r="B170" s="60">
        <v>9</v>
      </c>
      <c r="C170" s="70" t="s">
        <v>228</v>
      </c>
      <c r="D170" s="62" t="s">
        <v>229</v>
      </c>
      <c r="E170" s="60">
        <v>100</v>
      </c>
      <c r="F170" s="59">
        <f t="shared" si="6"/>
        <v>1</v>
      </c>
    </row>
    <row r="171" spans="1:26">
      <c r="A171" s="59" t="s">
        <v>219</v>
      </c>
      <c r="B171" s="60">
        <v>9</v>
      </c>
      <c r="C171" s="70" t="s">
        <v>505</v>
      </c>
      <c r="D171" s="62" t="s">
        <v>231</v>
      </c>
      <c r="E171" s="60">
        <v>100</v>
      </c>
      <c r="F171" s="59">
        <f t="shared" si="6"/>
        <v>1</v>
      </c>
    </row>
    <row r="172" spans="1:26">
      <c r="A172" s="59" t="s">
        <v>219</v>
      </c>
      <c r="B172" s="60">
        <v>9</v>
      </c>
      <c r="C172" s="70" t="s">
        <v>366</v>
      </c>
      <c r="D172" s="63" t="s">
        <v>399</v>
      </c>
      <c r="E172" s="62">
        <v>100</v>
      </c>
      <c r="F172" s="59">
        <f t="shared" si="6"/>
        <v>1</v>
      </c>
    </row>
    <row r="173" spans="1:26">
      <c r="A173" s="59" t="s">
        <v>219</v>
      </c>
      <c r="B173" s="60">
        <v>9</v>
      </c>
      <c r="C173" s="71" t="s">
        <v>367</v>
      </c>
      <c r="D173" s="43" t="s">
        <v>400</v>
      </c>
      <c r="E173" s="60">
        <v>100</v>
      </c>
      <c r="F173" s="59">
        <f t="shared" si="6"/>
        <v>1</v>
      </c>
    </row>
    <row r="174" spans="1:26">
      <c r="A174" s="59" t="s">
        <v>219</v>
      </c>
      <c r="B174" s="60">
        <v>9</v>
      </c>
      <c r="C174" s="71" t="s">
        <v>368</v>
      </c>
      <c r="D174" s="47" t="s">
        <v>401</v>
      </c>
      <c r="E174" s="60">
        <v>100</v>
      </c>
      <c r="F174" s="59">
        <f t="shared" si="6"/>
        <v>1</v>
      </c>
    </row>
    <row r="175" spans="1:26">
      <c r="A175" s="59" t="s">
        <v>219</v>
      </c>
      <c r="B175" s="60">
        <v>9</v>
      </c>
      <c r="C175" s="71" t="s">
        <v>369</v>
      </c>
      <c r="D175" s="43" t="s">
        <v>402</v>
      </c>
      <c r="E175" s="60">
        <v>100</v>
      </c>
      <c r="F175" s="59">
        <f t="shared" si="6"/>
        <v>1</v>
      </c>
    </row>
    <row r="176" spans="1:26" s="64" customFormat="1">
      <c r="A176" s="64" t="s">
        <v>232</v>
      </c>
      <c r="B176" s="65">
        <v>10</v>
      </c>
      <c r="C176" s="69" t="s">
        <v>233</v>
      </c>
      <c r="D176" s="36" t="s">
        <v>234</v>
      </c>
      <c r="E176" s="65">
        <v>100</v>
      </c>
      <c r="F176" s="64">
        <f t="shared" si="6"/>
        <v>1</v>
      </c>
    </row>
    <row r="177" spans="1:8">
      <c r="A177" s="59" t="s">
        <v>232</v>
      </c>
      <c r="B177" s="60">
        <v>10</v>
      </c>
      <c r="C177" s="70" t="s">
        <v>235</v>
      </c>
      <c r="D177" s="62" t="s">
        <v>236</v>
      </c>
      <c r="E177" s="60">
        <v>100</v>
      </c>
      <c r="F177" s="59">
        <f t="shared" si="6"/>
        <v>1</v>
      </c>
    </row>
    <row r="178" spans="1:8">
      <c r="A178" s="59" t="s">
        <v>232</v>
      </c>
      <c r="B178" s="60">
        <v>10</v>
      </c>
      <c r="C178" s="70" t="s">
        <v>237</v>
      </c>
      <c r="D178" s="62" t="s">
        <v>238</v>
      </c>
      <c r="E178" s="60">
        <v>100</v>
      </c>
      <c r="F178" s="59">
        <f t="shared" si="6"/>
        <v>1</v>
      </c>
    </row>
    <row r="179" spans="1:8">
      <c r="A179" s="59" t="s">
        <v>232</v>
      </c>
      <c r="B179" s="60">
        <v>10</v>
      </c>
      <c r="C179" s="70" t="s">
        <v>239</v>
      </c>
      <c r="D179" s="62" t="s">
        <v>240</v>
      </c>
      <c r="E179" s="60">
        <v>100</v>
      </c>
      <c r="F179" s="59">
        <f t="shared" si="6"/>
        <v>1</v>
      </c>
    </row>
    <row r="180" spans="1:8">
      <c r="A180" s="59" t="s">
        <v>232</v>
      </c>
      <c r="B180" s="60">
        <v>10</v>
      </c>
      <c r="C180" s="70" t="s">
        <v>241</v>
      </c>
      <c r="D180" s="62" t="s">
        <v>242</v>
      </c>
      <c r="E180" s="60">
        <v>100</v>
      </c>
      <c r="F180" s="59">
        <f t="shared" si="6"/>
        <v>1</v>
      </c>
    </row>
    <row r="181" spans="1:8" s="332" customFormat="1">
      <c r="A181" s="332" t="s">
        <v>232</v>
      </c>
      <c r="B181" s="333">
        <v>10</v>
      </c>
      <c r="C181" s="338" t="s">
        <v>393</v>
      </c>
      <c r="D181" s="324" t="s">
        <v>396</v>
      </c>
      <c r="E181" s="333">
        <v>100</v>
      </c>
      <c r="F181" s="59">
        <f t="shared" si="6"/>
        <v>1</v>
      </c>
    </row>
    <row r="182" spans="1:8" s="332" customFormat="1">
      <c r="A182" s="332" t="s">
        <v>232</v>
      </c>
      <c r="B182" s="333">
        <v>10</v>
      </c>
      <c r="C182" s="337" t="s">
        <v>394</v>
      </c>
      <c r="D182" s="335" t="s">
        <v>397</v>
      </c>
      <c r="E182" s="336">
        <v>100</v>
      </c>
      <c r="F182" s="59">
        <f t="shared" si="6"/>
        <v>1</v>
      </c>
    </row>
    <row r="183" spans="1:8" s="332" customFormat="1">
      <c r="A183" s="332" t="s">
        <v>232</v>
      </c>
      <c r="B183" s="333">
        <v>10</v>
      </c>
      <c r="C183" s="337" t="s">
        <v>395</v>
      </c>
      <c r="D183" s="335" t="s">
        <v>398</v>
      </c>
      <c r="E183" s="336">
        <v>100</v>
      </c>
      <c r="F183" s="59">
        <f t="shared" si="6"/>
        <v>1</v>
      </c>
    </row>
    <row r="184" spans="1:8">
      <c r="A184" s="59" t="s">
        <v>232</v>
      </c>
      <c r="B184" s="60">
        <v>10</v>
      </c>
      <c r="C184" s="70" t="s">
        <v>459</v>
      </c>
      <c r="D184" s="63" t="s">
        <v>469</v>
      </c>
      <c r="E184" s="62">
        <v>100</v>
      </c>
      <c r="F184" s="59">
        <f t="shared" si="6"/>
        <v>1</v>
      </c>
    </row>
    <row r="185" spans="1:8">
      <c r="A185" s="59" t="s">
        <v>232</v>
      </c>
      <c r="B185" s="60">
        <v>10</v>
      </c>
      <c r="C185" s="76" t="s">
        <v>460</v>
      </c>
      <c r="D185" s="63" t="s">
        <v>470</v>
      </c>
      <c r="E185" s="62">
        <v>100</v>
      </c>
      <c r="F185" s="59">
        <f t="shared" si="6"/>
        <v>1</v>
      </c>
    </row>
    <row r="186" spans="1:8">
      <c r="A186" s="59" t="s">
        <v>232</v>
      </c>
      <c r="B186" s="60">
        <v>10</v>
      </c>
      <c r="C186" s="76" t="s">
        <v>461</v>
      </c>
      <c r="D186" s="63" t="s">
        <v>471</v>
      </c>
      <c r="E186" s="62">
        <v>100</v>
      </c>
      <c r="F186" s="59">
        <f t="shared" si="6"/>
        <v>1</v>
      </c>
    </row>
    <row r="187" spans="1:8">
      <c r="A187" s="59" t="s">
        <v>232</v>
      </c>
      <c r="B187" s="60">
        <v>10</v>
      </c>
      <c r="C187" s="76" t="s">
        <v>464</v>
      </c>
      <c r="D187" s="63" t="s">
        <v>472</v>
      </c>
      <c r="E187" s="62">
        <v>100</v>
      </c>
      <c r="F187" s="59">
        <f t="shared" si="6"/>
        <v>1</v>
      </c>
    </row>
    <row r="188" spans="1:8">
      <c r="A188" s="59" t="s">
        <v>232</v>
      </c>
      <c r="B188" s="60">
        <v>10</v>
      </c>
      <c r="C188" s="76" t="s">
        <v>462</v>
      </c>
      <c r="D188" s="60">
        <v>10122</v>
      </c>
      <c r="E188" s="62">
        <v>100</v>
      </c>
      <c r="F188" s="59">
        <f t="shared" si="6"/>
        <v>1</v>
      </c>
    </row>
    <row r="189" spans="1:8">
      <c r="A189" s="59" t="s">
        <v>232</v>
      </c>
      <c r="B189" s="60">
        <v>10</v>
      </c>
      <c r="C189" s="76" t="s">
        <v>463</v>
      </c>
      <c r="D189" s="60">
        <v>10123</v>
      </c>
      <c r="E189" s="62">
        <v>100</v>
      </c>
      <c r="F189" s="59">
        <f t="shared" si="6"/>
        <v>1</v>
      </c>
    </row>
    <row r="190" spans="1:8" s="64" customFormat="1">
      <c r="A190" s="64" t="s">
        <v>243</v>
      </c>
      <c r="B190" s="65">
        <v>11</v>
      </c>
      <c r="C190" s="75" t="s">
        <v>244</v>
      </c>
      <c r="D190" s="36" t="s">
        <v>245</v>
      </c>
      <c r="E190" s="65">
        <v>100</v>
      </c>
      <c r="F190" s="64">
        <f t="shared" si="6"/>
        <v>1</v>
      </c>
    </row>
    <row r="191" spans="1:8">
      <c r="A191" s="59" t="s">
        <v>243</v>
      </c>
      <c r="B191" s="60">
        <v>11</v>
      </c>
      <c r="C191" s="76" t="s">
        <v>246</v>
      </c>
      <c r="D191" s="62" t="s">
        <v>247</v>
      </c>
      <c r="E191" s="60">
        <v>100</v>
      </c>
      <c r="F191" s="59">
        <f t="shared" si="6"/>
        <v>1</v>
      </c>
    </row>
    <row r="192" spans="1:8" s="34" customFormat="1">
      <c r="A192" s="34" t="s">
        <v>675</v>
      </c>
      <c r="B192" s="35">
        <v>12</v>
      </c>
      <c r="C192" s="34" t="s">
        <v>676</v>
      </c>
      <c r="D192" s="48">
        <v>12001</v>
      </c>
      <c r="E192" s="35">
        <v>100</v>
      </c>
      <c r="F192" s="256">
        <f t="shared" si="6"/>
        <v>1</v>
      </c>
      <c r="G192" s="35"/>
      <c r="H192" s="36"/>
    </row>
  </sheetData>
  <sortState ref="A2:E186">
    <sortCondition ref="D1"/>
  </sortState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Z193"/>
  <sheetViews>
    <sheetView zoomScale="70" zoomScaleNormal="70" workbookViewId="0">
      <selection activeCell="K42" sqref="D31:K42"/>
    </sheetView>
  </sheetViews>
  <sheetFormatPr defaultColWidth="10.85546875" defaultRowHeight="15.75"/>
  <cols>
    <col min="1" max="1" width="47.5703125" style="37" customWidth="1"/>
    <col min="2" max="2" width="44.28515625" style="37" customWidth="1"/>
    <col min="3" max="3" width="33.85546875" style="38" customWidth="1"/>
    <col min="4" max="4" width="21.140625" style="38" customWidth="1"/>
    <col min="5" max="5" width="14.85546875" style="38" customWidth="1"/>
    <col min="6" max="6" width="14.7109375" style="38" customWidth="1"/>
    <col min="7" max="7" width="13.7109375" style="38" customWidth="1"/>
    <col min="8" max="10" width="10.85546875" style="38"/>
    <col min="11" max="11" width="20.28515625" style="38" customWidth="1"/>
    <col min="12" max="12" width="32.5703125" style="37" customWidth="1"/>
    <col min="13" max="13" width="39" style="37" customWidth="1"/>
    <col min="14" max="16384" width="10.85546875" style="37"/>
  </cols>
  <sheetData>
    <row r="1" spans="1:13" s="33" customFormat="1">
      <c r="A1" s="54" t="s">
        <v>0</v>
      </c>
      <c r="B1" s="340" t="s">
        <v>2</v>
      </c>
      <c r="C1" s="341" t="s">
        <v>3</v>
      </c>
      <c r="D1" s="85" t="s">
        <v>248</v>
      </c>
      <c r="E1" s="85" t="s">
        <v>249</v>
      </c>
      <c r="F1" s="85" t="s">
        <v>250</v>
      </c>
      <c r="G1" s="85" t="s">
        <v>251</v>
      </c>
      <c r="H1" s="85" t="s">
        <v>252</v>
      </c>
      <c r="I1" s="85" t="s">
        <v>253</v>
      </c>
      <c r="J1" s="85" t="s">
        <v>254</v>
      </c>
      <c r="K1" s="85" t="s">
        <v>776</v>
      </c>
      <c r="L1" s="78" t="s">
        <v>255</v>
      </c>
      <c r="M1" s="82" t="s">
        <v>475</v>
      </c>
    </row>
    <row r="2" spans="1:13" s="34" customFormat="1">
      <c r="A2" s="34" t="s">
        <v>7</v>
      </c>
      <c r="B2" s="40" t="s">
        <v>8</v>
      </c>
      <c r="C2" s="41" t="s">
        <v>9</v>
      </c>
      <c r="D2" s="35">
        <v>216.74</v>
      </c>
      <c r="E2" s="35">
        <v>0.3</v>
      </c>
      <c r="F2" s="35">
        <v>2.8000000000000001E-2</v>
      </c>
      <c r="G2" s="35">
        <v>11.64</v>
      </c>
      <c r="H2" s="35">
        <v>10.8</v>
      </c>
      <c r="I2" s="35">
        <v>2.1</v>
      </c>
      <c r="J2" s="35">
        <v>0.46</v>
      </c>
      <c r="K2" s="35">
        <v>1</v>
      </c>
      <c r="L2" s="34" t="s">
        <v>256</v>
      </c>
    </row>
    <row r="3" spans="1:13">
      <c r="A3" s="37" t="s">
        <v>7</v>
      </c>
      <c r="B3" s="42" t="s">
        <v>12</v>
      </c>
      <c r="C3" s="43" t="s">
        <v>13</v>
      </c>
      <c r="D3" s="38">
        <v>382.13</v>
      </c>
      <c r="E3" s="38">
        <v>0.3</v>
      </c>
      <c r="F3" s="38">
        <v>9.6000000000000002E-2</v>
      </c>
      <c r="G3" s="38">
        <v>20.8</v>
      </c>
      <c r="H3" s="38">
        <v>15.2</v>
      </c>
      <c r="I3" s="38">
        <v>1.8</v>
      </c>
      <c r="J3" s="38">
        <v>1.03</v>
      </c>
      <c r="K3" s="38">
        <v>0</v>
      </c>
      <c r="L3" s="37" t="s">
        <v>256</v>
      </c>
    </row>
    <row r="4" spans="1:13">
      <c r="A4" s="37" t="s">
        <v>7</v>
      </c>
      <c r="B4" s="42" t="s">
        <v>14</v>
      </c>
      <c r="C4" s="43" t="s">
        <v>15</v>
      </c>
      <c r="D4" s="38">
        <v>281.83</v>
      </c>
      <c r="E4" s="38">
        <v>0.16</v>
      </c>
      <c r="F4" s="38">
        <v>5.2999999999999999E-2</v>
      </c>
      <c r="G4" s="38">
        <v>15.48</v>
      </c>
      <c r="H4" s="38">
        <v>15.48</v>
      </c>
      <c r="I4" s="38">
        <v>0.9</v>
      </c>
      <c r="J4" s="38">
        <v>0.75</v>
      </c>
      <c r="K4" s="38">
        <v>2</v>
      </c>
      <c r="L4" s="37" t="s">
        <v>256</v>
      </c>
    </row>
    <row r="5" spans="1:13">
      <c r="A5" s="37" t="s">
        <v>7</v>
      </c>
      <c r="B5" s="42" t="s">
        <v>16</v>
      </c>
      <c r="C5" s="43" t="s">
        <v>17</v>
      </c>
      <c r="D5" s="38">
        <v>221.71</v>
      </c>
      <c r="E5" s="38">
        <v>0.71</v>
      </c>
      <c r="F5" s="38">
        <v>0.189</v>
      </c>
      <c r="G5" s="38">
        <v>10.55</v>
      </c>
      <c r="H5" s="38">
        <v>10.220000000000001</v>
      </c>
      <c r="I5" s="38">
        <v>2.21</v>
      </c>
      <c r="J5" s="38">
        <v>0.94</v>
      </c>
      <c r="K5" s="38">
        <v>1.81</v>
      </c>
      <c r="L5" s="37" t="s">
        <v>256</v>
      </c>
    </row>
    <row r="6" spans="1:13">
      <c r="A6" s="37" t="s">
        <v>7</v>
      </c>
      <c r="B6" s="42" t="s">
        <v>18</v>
      </c>
      <c r="C6" s="43" t="s">
        <v>19</v>
      </c>
      <c r="D6" s="38">
        <v>203.18</v>
      </c>
      <c r="E6" s="38">
        <v>0.42</v>
      </c>
      <c r="F6" s="38">
        <v>0</v>
      </c>
      <c r="G6" s="38">
        <v>9.85</v>
      </c>
      <c r="H6" s="38">
        <v>9.85</v>
      </c>
      <c r="I6" s="38">
        <v>2</v>
      </c>
      <c r="J6" s="38">
        <v>1.19</v>
      </c>
      <c r="K6" s="38">
        <v>2.7</v>
      </c>
      <c r="L6" s="37" t="s">
        <v>256</v>
      </c>
    </row>
    <row r="7" spans="1:13">
      <c r="A7" s="37" t="s">
        <v>7</v>
      </c>
      <c r="B7" s="42" t="s">
        <v>20</v>
      </c>
      <c r="C7" s="43" t="s">
        <v>21</v>
      </c>
      <c r="D7" s="38">
        <v>167.21</v>
      </c>
      <c r="E7" s="38">
        <v>0.4</v>
      </c>
      <c r="F7" s="38">
        <v>3.5999999999999997E-2</v>
      </c>
      <c r="G7" s="38">
        <v>7.84</v>
      </c>
      <c r="H7" s="38">
        <v>7.8</v>
      </c>
      <c r="I7" s="38">
        <v>1.62</v>
      </c>
      <c r="J7" s="38">
        <v>1.1299999999999999</v>
      </c>
      <c r="K7" s="38">
        <v>2.04</v>
      </c>
      <c r="L7" s="37" t="s">
        <v>256</v>
      </c>
    </row>
    <row r="8" spans="1:13">
      <c r="A8" s="37" t="s">
        <v>7</v>
      </c>
      <c r="B8" s="42" t="s">
        <v>23</v>
      </c>
      <c r="C8" s="43" t="s">
        <v>24</v>
      </c>
      <c r="D8" s="38">
        <v>171.84</v>
      </c>
      <c r="E8" s="38">
        <v>0.3</v>
      </c>
      <c r="F8" s="38">
        <v>5.6000000000000001E-2</v>
      </c>
      <c r="G8" s="38">
        <v>8.58</v>
      </c>
      <c r="H8" s="38">
        <v>8.4499999999999993</v>
      </c>
      <c r="I8" s="38">
        <v>2</v>
      </c>
      <c r="J8" s="38">
        <v>0.88</v>
      </c>
      <c r="K8" s="38">
        <v>2.7</v>
      </c>
      <c r="L8" s="37" t="s">
        <v>256</v>
      </c>
    </row>
    <row r="9" spans="1:13">
      <c r="A9" s="37" t="s">
        <v>7</v>
      </c>
      <c r="B9" s="42" t="s">
        <v>27</v>
      </c>
      <c r="C9" s="43" t="s">
        <v>26</v>
      </c>
      <c r="D9" s="38">
        <v>187.59</v>
      </c>
      <c r="E9" s="38">
        <v>0.3</v>
      </c>
      <c r="F9" s="38">
        <v>6.0000000000000001E-3</v>
      </c>
      <c r="G9" s="38">
        <v>10.01</v>
      </c>
      <c r="H9" s="38">
        <v>9.9499999999999993</v>
      </c>
      <c r="I9" s="38">
        <v>3.2</v>
      </c>
      <c r="J9" s="38">
        <v>0.37</v>
      </c>
      <c r="K9" s="38">
        <v>0.5</v>
      </c>
      <c r="L9" s="37" t="s">
        <v>256</v>
      </c>
    </row>
    <row r="10" spans="1:13">
      <c r="A10" s="37" t="s">
        <v>7</v>
      </c>
      <c r="B10" s="42" t="s">
        <v>426</v>
      </c>
      <c r="C10" s="43" t="s">
        <v>28</v>
      </c>
      <c r="D10" s="38">
        <v>1336.55</v>
      </c>
      <c r="E10" s="38">
        <v>0.4</v>
      </c>
      <c r="F10" s="38">
        <v>0.159</v>
      </c>
      <c r="G10" s="38">
        <v>75</v>
      </c>
      <c r="H10" s="38">
        <v>73.2</v>
      </c>
      <c r="I10" s="38">
        <v>4.4000000000000004</v>
      </c>
      <c r="J10" s="38">
        <v>2.75</v>
      </c>
      <c r="K10" s="38">
        <v>36</v>
      </c>
      <c r="L10" s="37" t="s">
        <v>256</v>
      </c>
    </row>
    <row r="11" spans="1:13">
      <c r="A11" s="37" t="s">
        <v>7</v>
      </c>
      <c r="B11" s="42" t="s">
        <v>25</v>
      </c>
      <c r="C11" s="43" t="s">
        <v>30</v>
      </c>
      <c r="D11" s="38">
        <v>175</v>
      </c>
      <c r="E11" s="38">
        <v>0.1</v>
      </c>
      <c r="F11" s="38">
        <v>0</v>
      </c>
      <c r="G11" s="38">
        <v>9.1999999999999993</v>
      </c>
      <c r="H11" s="38">
        <v>9.1999999999999993</v>
      </c>
      <c r="I11" s="38">
        <v>0.8</v>
      </c>
      <c r="J11" s="38">
        <v>0.5</v>
      </c>
      <c r="K11" s="38">
        <v>2</v>
      </c>
      <c r="L11" s="37" t="s">
        <v>473</v>
      </c>
      <c r="M11" s="37" t="s">
        <v>484</v>
      </c>
    </row>
    <row r="12" spans="1:13">
      <c r="A12" s="37" t="s">
        <v>7</v>
      </c>
      <c r="B12" s="42" t="s">
        <v>350</v>
      </c>
      <c r="C12" s="43" t="s">
        <v>375</v>
      </c>
      <c r="D12" s="38">
        <v>195</v>
      </c>
      <c r="E12" s="38">
        <v>0.1</v>
      </c>
      <c r="F12" s="38">
        <v>0</v>
      </c>
      <c r="G12" s="38">
        <v>10.6</v>
      </c>
      <c r="H12" s="38">
        <v>10.6</v>
      </c>
      <c r="I12" s="38">
        <v>0.8</v>
      </c>
      <c r="J12" s="38">
        <v>0.5</v>
      </c>
      <c r="K12" s="38">
        <v>2</v>
      </c>
      <c r="L12" s="37" t="s">
        <v>473</v>
      </c>
      <c r="M12" s="37" t="s">
        <v>484</v>
      </c>
    </row>
    <row r="13" spans="1:13">
      <c r="A13" s="37" t="s">
        <v>7</v>
      </c>
      <c r="B13" s="42" t="s">
        <v>427</v>
      </c>
      <c r="C13" s="43" t="s">
        <v>376</v>
      </c>
      <c r="D13" s="38">
        <v>85</v>
      </c>
      <c r="E13" s="38">
        <v>0.1</v>
      </c>
      <c r="F13" s="38">
        <v>0</v>
      </c>
      <c r="G13" s="38">
        <v>4</v>
      </c>
      <c r="H13" s="38">
        <v>4</v>
      </c>
      <c r="I13" s="38">
        <v>0.8</v>
      </c>
      <c r="J13" s="38">
        <v>0.5</v>
      </c>
      <c r="K13" s="38">
        <v>8</v>
      </c>
      <c r="L13" s="37" t="s">
        <v>473</v>
      </c>
      <c r="M13" s="37" t="s">
        <v>484</v>
      </c>
    </row>
    <row r="14" spans="1:13" s="320" customFormat="1">
      <c r="A14" s="320" t="s">
        <v>7</v>
      </c>
      <c r="B14" s="325" t="s">
        <v>428</v>
      </c>
      <c r="C14" s="324" t="s">
        <v>377</v>
      </c>
      <c r="D14" s="321">
        <v>195</v>
      </c>
      <c r="E14" s="321">
        <v>0.1</v>
      </c>
      <c r="F14" s="321">
        <v>0</v>
      </c>
      <c r="G14" s="321">
        <v>10.5</v>
      </c>
      <c r="H14" s="321">
        <v>10.5</v>
      </c>
      <c r="I14" s="321">
        <v>1</v>
      </c>
      <c r="J14" s="321">
        <v>0.3</v>
      </c>
      <c r="K14" s="321">
        <v>2</v>
      </c>
      <c r="L14" s="320" t="s">
        <v>473</v>
      </c>
      <c r="M14" s="320" t="s">
        <v>484</v>
      </c>
    </row>
    <row r="15" spans="1:13" s="320" customFormat="1">
      <c r="A15" s="320" t="s">
        <v>7</v>
      </c>
      <c r="B15" s="325" t="s">
        <v>429</v>
      </c>
      <c r="C15" s="324" t="s">
        <v>378</v>
      </c>
      <c r="D15" s="321">
        <v>257</v>
      </c>
      <c r="E15" s="321">
        <v>0.1</v>
      </c>
      <c r="F15" s="321">
        <v>0.1</v>
      </c>
      <c r="G15" s="321">
        <v>14.7</v>
      </c>
      <c r="H15" s="321">
        <v>14.1</v>
      </c>
      <c r="I15" s="321">
        <v>1</v>
      </c>
      <c r="J15" s="321">
        <v>0.3</v>
      </c>
      <c r="K15" s="321">
        <v>25</v>
      </c>
      <c r="L15" s="320" t="s">
        <v>473</v>
      </c>
      <c r="M15" s="320" t="s">
        <v>484</v>
      </c>
    </row>
    <row r="16" spans="1:13" s="34" customFormat="1">
      <c r="A16" s="34" t="s">
        <v>31</v>
      </c>
      <c r="B16" s="40" t="s">
        <v>32</v>
      </c>
      <c r="C16" s="41" t="s">
        <v>33</v>
      </c>
      <c r="D16" s="35">
        <v>1028.9100000000001</v>
      </c>
      <c r="E16" s="35">
        <v>26.6</v>
      </c>
      <c r="F16" s="35">
        <v>3.6869999999999998</v>
      </c>
      <c r="G16" s="35">
        <v>0.63</v>
      </c>
      <c r="H16" s="35">
        <v>0.54</v>
      </c>
      <c r="I16" s="35">
        <v>4.8</v>
      </c>
      <c r="J16" s="35">
        <v>2</v>
      </c>
      <c r="K16" s="35">
        <v>17</v>
      </c>
      <c r="L16" s="34" t="s">
        <v>256</v>
      </c>
      <c r="M16" s="40"/>
    </row>
    <row r="17" spans="1:12">
      <c r="A17" s="37" t="s">
        <v>31</v>
      </c>
      <c r="B17" s="37" t="s">
        <v>34</v>
      </c>
      <c r="C17" s="44" t="s">
        <v>35</v>
      </c>
      <c r="D17" s="38">
        <v>121.48</v>
      </c>
      <c r="E17" s="38">
        <v>0.5</v>
      </c>
      <c r="F17" s="38">
        <v>9.6000000000000002E-2</v>
      </c>
      <c r="G17" s="38">
        <v>1.75</v>
      </c>
      <c r="H17" s="38">
        <v>1.75</v>
      </c>
      <c r="I17" s="38">
        <v>3.4</v>
      </c>
      <c r="J17" s="38">
        <v>4.3099999999999996</v>
      </c>
      <c r="K17" s="38">
        <v>6.9</v>
      </c>
      <c r="L17" s="37" t="s">
        <v>256</v>
      </c>
    </row>
    <row r="18" spans="1:12">
      <c r="A18" s="37" t="s">
        <v>31</v>
      </c>
      <c r="B18" s="37" t="s">
        <v>36</v>
      </c>
      <c r="C18" s="43" t="s">
        <v>37</v>
      </c>
      <c r="D18" s="38">
        <v>93.89</v>
      </c>
      <c r="E18" s="38">
        <v>0.2</v>
      </c>
      <c r="F18" s="38">
        <v>4.1000000000000002E-2</v>
      </c>
      <c r="G18" s="38">
        <v>3.9</v>
      </c>
      <c r="H18" s="38">
        <v>3.9</v>
      </c>
      <c r="I18" s="38">
        <v>1.8</v>
      </c>
      <c r="J18" s="38">
        <v>1.19</v>
      </c>
      <c r="K18" s="38">
        <v>7.3</v>
      </c>
      <c r="L18" s="37" t="s">
        <v>256</v>
      </c>
    </row>
    <row r="19" spans="1:12">
      <c r="A19" s="37" t="s">
        <v>31</v>
      </c>
      <c r="B19" s="37" t="s">
        <v>38</v>
      </c>
      <c r="C19" s="44" t="s">
        <v>39</v>
      </c>
      <c r="D19" s="38">
        <v>72.64</v>
      </c>
      <c r="E19" s="38">
        <v>0.2</v>
      </c>
      <c r="F19" s="38">
        <v>4.2000000000000003E-2</v>
      </c>
      <c r="G19" s="38">
        <v>2.9</v>
      </c>
      <c r="H19" s="38">
        <v>2.8</v>
      </c>
      <c r="I19" s="38">
        <v>1.5</v>
      </c>
      <c r="J19" s="38">
        <v>0.94</v>
      </c>
      <c r="K19" s="38">
        <v>0</v>
      </c>
      <c r="L19" s="37" t="s">
        <v>256</v>
      </c>
    </row>
    <row r="20" spans="1:12">
      <c r="A20" s="37" t="s">
        <v>31</v>
      </c>
      <c r="B20" s="37" t="s">
        <v>40</v>
      </c>
      <c r="C20" s="43" t="s">
        <v>41</v>
      </c>
      <c r="D20" s="38">
        <v>133.63</v>
      </c>
      <c r="E20" s="38">
        <v>0.2</v>
      </c>
      <c r="F20" s="38">
        <v>2.5999999999999999E-2</v>
      </c>
      <c r="G20" s="38">
        <v>6.8</v>
      </c>
      <c r="H20" s="38">
        <v>6.6</v>
      </c>
      <c r="I20" s="38">
        <v>2.8</v>
      </c>
      <c r="J20" s="38">
        <v>0.63</v>
      </c>
      <c r="K20" s="38">
        <v>41</v>
      </c>
      <c r="L20" s="37" t="s">
        <v>256</v>
      </c>
    </row>
    <row r="21" spans="1:12">
      <c r="A21" s="37" t="s">
        <v>31</v>
      </c>
      <c r="B21" s="37" t="s">
        <v>42</v>
      </c>
      <c r="C21" s="44" t="s">
        <v>43</v>
      </c>
      <c r="D21" s="38">
        <v>84.33</v>
      </c>
      <c r="E21" s="38">
        <v>0.2</v>
      </c>
      <c r="F21" s="38">
        <v>3.5000000000000003E-2</v>
      </c>
      <c r="G21" s="38">
        <v>2.65</v>
      </c>
      <c r="H21" s="38">
        <v>2.6</v>
      </c>
      <c r="I21" s="38">
        <v>1.8</v>
      </c>
      <c r="J21" s="38">
        <v>1.88</v>
      </c>
      <c r="K21" s="38">
        <v>7</v>
      </c>
      <c r="L21" s="37" t="s">
        <v>256</v>
      </c>
    </row>
    <row r="22" spans="1:12">
      <c r="A22" s="37" t="s">
        <v>31</v>
      </c>
      <c r="B22" s="37" t="s">
        <v>44</v>
      </c>
      <c r="C22" s="43" t="s">
        <v>45</v>
      </c>
      <c r="D22" s="38">
        <v>120.15</v>
      </c>
      <c r="E22" s="38">
        <v>2.2999999999999998</v>
      </c>
      <c r="F22" s="38">
        <v>0.32</v>
      </c>
      <c r="G22" s="38">
        <v>20.8</v>
      </c>
      <c r="H22" s="38">
        <v>1.6</v>
      </c>
      <c r="I22" s="38">
        <v>3.1</v>
      </c>
      <c r="J22" s="38">
        <v>4.0599999999999996</v>
      </c>
      <c r="K22" s="38">
        <v>1</v>
      </c>
      <c r="L22" s="37" t="s">
        <v>256</v>
      </c>
    </row>
    <row r="23" spans="1:12">
      <c r="A23" s="37" t="s">
        <v>31</v>
      </c>
      <c r="B23" s="37" t="s">
        <v>47</v>
      </c>
      <c r="C23" s="44" t="s">
        <v>48</v>
      </c>
      <c r="D23" s="38">
        <v>47.35</v>
      </c>
      <c r="E23" s="38">
        <v>0.2</v>
      </c>
      <c r="F23" s="38">
        <v>4.5999999999999999E-2</v>
      </c>
      <c r="G23" s="38">
        <v>0.6</v>
      </c>
      <c r="H23" s="38">
        <v>0.6</v>
      </c>
      <c r="I23" s="38">
        <v>1.1000000000000001</v>
      </c>
      <c r="J23" s="38">
        <v>1.75</v>
      </c>
      <c r="K23" s="38">
        <v>0</v>
      </c>
      <c r="L23" s="37" t="s">
        <v>256</v>
      </c>
    </row>
    <row r="24" spans="1:12">
      <c r="A24" s="37" t="s">
        <v>31</v>
      </c>
      <c r="B24" s="37" t="s">
        <v>49</v>
      </c>
      <c r="C24" s="43" t="s">
        <v>50</v>
      </c>
      <c r="D24" s="38">
        <v>45.05</v>
      </c>
      <c r="E24" s="38">
        <v>0</v>
      </c>
      <c r="F24" s="38">
        <v>0</v>
      </c>
      <c r="G24" s="38">
        <v>1.9</v>
      </c>
      <c r="H24" s="38">
        <v>1.8</v>
      </c>
      <c r="I24" s="38">
        <v>0.8</v>
      </c>
      <c r="J24" s="38">
        <v>0.75</v>
      </c>
      <c r="K24" s="38">
        <v>1.9</v>
      </c>
      <c r="L24" s="37" t="s">
        <v>256</v>
      </c>
    </row>
    <row r="25" spans="1:12">
      <c r="A25" s="37" t="s">
        <v>31</v>
      </c>
      <c r="B25" s="37" t="s">
        <v>51</v>
      </c>
      <c r="C25" s="43" t="s">
        <v>52</v>
      </c>
      <c r="D25" s="38">
        <v>62.36</v>
      </c>
      <c r="E25" s="38">
        <v>0.3</v>
      </c>
      <c r="F25" s="38">
        <v>0.1</v>
      </c>
      <c r="G25" s="38">
        <v>1.89</v>
      </c>
      <c r="H25" s="38">
        <v>1.1000000000000001</v>
      </c>
      <c r="I25" s="38">
        <v>1.56</v>
      </c>
      <c r="J25" s="38">
        <v>1.1299999999999999</v>
      </c>
      <c r="K25" s="38">
        <v>2.2000000000000002</v>
      </c>
      <c r="L25" s="37" t="s">
        <v>256</v>
      </c>
    </row>
    <row r="26" spans="1:12">
      <c r="A26" s="37" t="s">
        <v>31</v>
      </c>
      <c r="B26" s="37" t="s">
        <v>53</v>
      </c>
      <c r="C26" s="44" t="s">
        <v>54</v>
      </c>
      <c r="D26" s="38">
        <v>247.13</v>
      </c>
      <c r="E26" s="38">
        <v>0.45</v>
      </c>
      <c r="F26" s="38">
        <v>0.112</v>
      </c>
      <c r="G26" s="38">
        <v>10.37</v>
      </c>
      <c r="H26" s="38">
        <v>4.5</v>
      </c>
      <c r="I26" s="38">
        <v>4.55</v>
      </c>
      <c r="J26" s="38">
        <v>3.19</v>
      </c>
      <c r="K26" s="38">
        <v>20.2</v>
      </c>
      <c r="L26" s="37" t="s">
        <v>256</v>
      </c>
    </row>
    <row r="27" spans="1:12">
      <c r="A27" s="37" t="s">
        <v>31</v>
      </c>
      <c r="B27" s="37" t="s">
        <v>55</v>
      </c>
      <c r="C27" s="43" t="s">
        <v>56</v>
      </c>
      <c r="D27" s="38">
        <v>50.28</v>
      </c>
      <c r="E27" s="38">
        <v>0.2</v>
      </c>
      <c r="F27" s="38">
        <v>4.8000000000000001E-2</v>
      </c>
      <c r="G27" s="38">
        <v>0.21</v>
      </c>
      <c r="H27" s="38">
        <v>0.2</v>
      </c>
      <c r="I27" s="38">
        <v>2.5</v>
      </c>
      <c r="J27" s="38">
        <v>2.31</v>
      </c>
      <c r="K27" s="38">
        <v>6.08</v>
      </c>
      <c r="L27" s="37" t="s">
        <v>256</v>
      </c>
    </row>
    <row r="28" spans="1:12">
      <c r="A28" s="37" t="s">
        <v>31</v>
      </c>
      <c r="B28" s="37" t="s">
        <v>57</v>
      </c>
      <c r="C28" s="44" t="s">
        <v>58</v>
      </c>
      <c r="D28" s="38">
        <v>56.94</v>
      </c>
      <c r="E28" s="38">
        <v>0.04</v>
      </c>
      <c r="F28" s="38">
        <v>8.0000000000000002E-3</v>
      </c>
      <c r="G28" s="38">
        <v>2.7</v>
      </c>
      <c r="H28" s="38">
        <v>2.7</v>
      </c>
      <c r="I28" s="38">
        <v>1.4</v>
      </c>
      <c r="J28" s="38">
        <v>0.56000000000000005</v>
      </c>
      <c r="K28" s="38">
        <v>7</v>
      </c>
      <c r="L28" s="37" t="s">
        <v>256</v>
      </c>
    </row>
    <row r="29" spans="1:12">
      <c r="A29" s="37" t="s">
        <v>31</v>
      </c>
      <c r="B29" s="37" t="s">
        <v>372</v>
      </c>
      <c r="C29" s="44" t="s">
        <v>60</v>
      </c>
      <c r="D29" s="38">
        <v>175.24</v>
      </c>
      <c r="E29" s="38">
        <v>0.4</v>
      </c>
      <c r="F29" s="38">
        <v>0.14899999999999999</v>
      </c>
      <c r="G29" s="38">
        <v>4</v>
      </c>
      <c r="H29" s="38">
        <v>1</v>
      </c>
      <c r="I29" s="38">
        <v>5.8</v>
      </c>
      <c r="J29" s="38">
        <v>5.44</v>
      </c>
      <c r="K29" s="38">
        <v>2</v>
      </c>
      <c r="L29" s="37" t="s">
        <v>257</v>
      </c>
    </row>
    <row r="30" spans="1:12">
      <c r="A30" s="37" t="s">
        <v>31</v>
      </c>
      <c r="B30" s="37" t="s">
        <v>61</v>
      </c>
      <c r="C30" s="43" t="s">
        <v>62</v>
      </c>
      <c r="D30" s="38">
        <v>72.349999999999994</v>
      </c>
      <c r="E30" s="38">
        <v>0.2</v>
      </c>
      <c r="F30" s="38">
        <v>0.03</v>
      </c>
      <c r="G30" s="38">
        <v>1.5</v>
      </c>
      <c r="H30" s="38">
        <v>1.5</v>
      </c>
      <c r="I30" s="38">
        <v>2.91</v>
      </c>
      <c r="J30" s="38">
        <v>2.3199999999999998</v>
      </c>
      <c r="K30" s="38">
        <v>112.21</v>
      </c>
      <c r="L30" s="37" t="s">
        <v>256</v>
      </c>
    </row>
    <row r="31" spans="1:12">
      <c r="A31" s="37" t="s">
        <v>31</v>
      </c>
      <c r="B31" s="37" t="s">
        <v>63</v>
      </c>
      <c r="C31" s="44" t="s">
        <v>64</v>
      </c>
      <c r="D31" s="38">
        <v>73.28</v>
      </c>
      <c r="E31" s="38">
        <v>0.4</v>
      </c>
      <c r="F31" s="38">
        <v>2.8000000000000001E-2</v>
      </c>
      <c r="G31" s="38">
        <v>2.69</v>
      </c>
      <c r="H31" s="38">
        <v>2.65</v>
      </c>
      <c r="I31" s="38">
        <v>1.2</v>
      </c>
      <c r="J31" s="38">
        <v>0.75</v>
      </c>
      <c r="K31" s="38">
        <v>1</v>
      </c>
      <c r="L31" s="37" t="s">
        <v>256</v>
      </c>
    </row>
    <row r="32" spans="1:12">
      <c r="A32" s="37" t="s">
        <v>31</v>
      </c>
      <c r="B32" s="37" t="s">
        <v>371</v>
      </c>
      <c r="C32" s="43" t="s">
        <v>66</v>
      </c>
      <c r="D32" s="38">
        <v>107.36</v>
      </c>
      <c r="E32" s="38">
        <v>0.2</v>
      </c>
      <c r="F32" s="38">
        <v>3.3000000000000002E-2</v>
      </c>
      <c r="G32" s="38">
        <v>4.63</v>
      </c>
      <c r="H32" s="38">
        <v>4.5999999999999996</v>
      </c>
      <c r="I32" s="38">
        <v>1.7</v>
      </c>
      <c r="J32" s="38">
        <v>1.25</v>
      </c>
      <c r="K32" s="38">
        <v>138</v>
      </c>
      <c r="L32" s="37" t="s">
        <v>257</v>
      </c>
    </row>
    <row r="33" spans="1:26">
      <c r="A33" s="37" t="s">
        <v>31</v>
      </c>
      <c r="B33" s="37" t="s">
        <v>67</v>
      </c>
      <c r="C33" s="44" t="s">
        <v>68</v>
      </c>
      <c r="D33" s="38">
        <v>348.84</v>
      </c>
      <c r="E33" s="38">
        <v>0.21</v>
      </c>
      <c r="F33" s="38">
        <v>5.7000000000000002E-2</v>
      </c>
      <c r="G33" s="38">
        <v>18.809999999999999</v>
      </c>
      <c r="H33" s="38">
        <v>5.2</v>
      </c>
      <c r="I33" s="38">
        <v>1.8</v>
      </c>
      <c r="J33" s="38">
        <v>1.25</v>
      </c>
      <c r="K33" s="38">
        <v>26.62</v>
      </c>
      <c r="L33" s="37" t="s">
        <v>256</v>
      </c>
    </row>
    <row r="34" spans="1:26">
      <c r="A34" s="37" t="s">
        <v>31</v>
      </c>
      <c r="B34" s="37" t="s">
        <v>69</v>
      </c>
      <c r="C34" s="44" t="s">
        <v>70</v>
      </c>
      <c r="D34" s="38">
        <v>350.97</v>
      </c>
      <c r="E34" s="38">
        <v>0.17</v>
      </c>
      <c r="F34" s="38">
        <v>4.1000000000000002E-2</v>
      </c>
      <c r="G34" s="38">
        <v>18.149999999999999</v>
      </c>
      <c r="H34" s="38">
        <v>0.21</v>
      </c>
      <c r="I34" s="38">
        <v>1.9</v>
      </c>
      <c r="J34" s="38">
        <v>2.13</v>
      </c>
      <c r="K34" s="38">
        <v>4</v>
      </c>
      <c r="L34" s="37" t="s">
        <v>256</v>
      </c>
    </row>
    <row r="35" spans="1:26">
      <c r="A35" s="37" t="s">
        <v>31</v>
      </c>
      <c r="B35" s="37" t="s">
        <v>73</v>
      </c>
      <c r="C35" s="44" t="s">
        <v>74</v>
      </c>
      <c r="D35" s="38">
        <v>163.96</v>
      </c>
      <c r="E35" s="38">
        <v>0.45</v>
      </c>
      <c r="F35" s="38">
        <v>7.4999999999999997E-2</v>
      </c>
      <c r="G35" s="38">
        <v>7.49</v>
      </c>
      <c r="H35" s="38">
        <v>6.48</v>
      </c>
      <c r="I35" s="38">
        <v>3.24</v>
      </c>
      <c r="J35" s="38">
        <v>1.19</v>
      </c>
      <c r="K35" s="38">
        <v>0</v>
      </c>
      <c r="L35" s="37" t="s">
        <v>256</v>
      </c>
    </row>
    <row r="36" spans="1:26" s="320" customFormat="1">
      <c r="A36" s="320" t="s">
        <v>31</v>
      </c>
      <c r="B36" s="320" t="s">
        <v>435</v>
      </c>
      <c r="C36" s="324" t="s">
        <v>382</v>
      </c>
      <c r="D36" s="321">
        <v>600</v>
      </c>
      <c r="E36" s="321">
        <v>0.2</v>
      </c>
      <c r="F36" s="321">
        <v>0.1</v>
      </c>
      <c r="G36" s="321">
        <v>33.5</v>
      </c>
      <c r="H36" s="321">
        <v>1.5</v>
      </c>
      <c r="I36" s="321">
        <v>2</v>
      </c>
      <c r="J36" s="321">
        <v>0.5</v>
      </c>
      <c r="K36" s="321">
        <v>7</v>
      </c>
      <c r="L36" s="320" t="s">
        <v>256</v>
      </c>
    </row>
    <row r="37" spans="1:26" s="320" customFormat="1">
      <c r="A37" s="320" t="s">
        <v>31</v>
      </c>
      <c r="B37" s="320" t="s">
        <v>432</v>
      </c>
      <c r="C37" s="322" t="s">
        <v>383</v>
      </c>
      <c r="D37" s="321">
        <v>512</v>
      </c>
      <c r="E37" s="321">
        <v>1.3</v>
      </c>
      <c r="F37" s="321">
        <v>1.1000000000000001</v>
      </c>
      <c r="G37" s="321">
        <v>24.7</v>
      </c>
      <c r="H37" s="321">
        <v>2.2000000000000002</v>
      </c>
      <c r="I37" s="321">
        <v>3.1</v>
      </c>
      <c r="J37" s="321">
        <v>1.3</v>
      </c>
      <c r="K37" s="321">
        <v>0</v>
      </c>
      <c r="L37" s="320" t="s">
        <v>256</v>
      </c>
    </row>
    <row r="38" spans="1:26" s="320" customFormat="1">
      <c r="A38" s="320" t="s">
        <v>31</v>
      </c>
      <c r="B38" s="320" t="s">
        <v>433</v>
      </c>
      <c r="C38" s="324" t="s">
        <v>384</v>
      </c>
      <c r="D38" s="321">
        <v>158</v>
      </c>
      <c r="E38" s="321">
        <v>0.8</v>
      </c>
      <c r="F38" s="321">
        <v>0.2</v>
      </c>
      <c r="G38" s="321">
        <v>0.7</v>
      </c>
      <c r="H38" s="321">
        <v>0.7</v>
      </c>
      <c r="I38" s="321">
        <v>3.7</v>
      </c>
      <c r="J38" s="321">
        <v>5.0999999999999996</v>
      </c>
      <c r="K38" s="321">
        <v>3</v>
      </c>
      <c r="L38" s="320" t="s">
        <v>256</v>
      </c>
    </row>
    <row r="39" spans="1:26" s="320" customFormat="1">
      <c r="A39" s="320" t="s">
        <v>31</v>
      </c>
      <c r="B39" s="320" t="s">
        <v>434</v>
      </c>
      <c r="C39" s="322" t="s">
        <v>385</v>
      </c>
      <c r="D39" s="321">
        <v>467</v>
      </c>
      <c r="E39" s="321">
        <v>0.6</v>
      </c>
      <c r="F39" s="321">
        <v>0.1</v>
      </c>
      <c r="G39" s="321">
        <v>10.3</v>
      </c>
      <c r="H39" s="321">
        <v>1.6</v>
      </c>
      <c r="I39" s="321">
        <v>16.899999999999999</v>
      </c>
      <c r="J39" s="321">
        <v>7.9</v>
      </c>
      <c r="K39" s="321">
        <v>4</v>
      </c>
      <c r="L39" s="320" t="s">
        <v>256</v>
      </c>
    </row>
    <row r="40" spans="1:26">
      <c r="A40" s="37" t="s">
        <v>31</v>
      </c>
      <c r="B40" s="37" t="s">
        <v>476</v>
      </c>
      <c r="C40" s="43" t="s">
        <v>386</v>
      </c>
      <c r="D40" s="38">
        <v>86</v>
      </c>
      <c r="E40" s="38">
        <v>1</v>
      </c>
      <c r="F40" s="38">
        <v>1</v>
      </c>
      <c r="G40" s="38">
        <v>3.6</v>
      </c>
      <c r="H40" s="38">
        <v>3.2</v>
      </c>
      <c r="I40" s="38">
        <v>1.7</v>
      </c>
      <c r="J40" s="38">
        <v>1</v>
      </c>
      <c r="K40" s="38">
        <v>4</v>
      </c>
      <c r="L40" s="37" t="s">
        <v>473</v>
      </c>
      <c r="M40" s="37" t="s">
        <v>547</v>
      </c>
    </row>
    <row r="41" spans="1:26" s="320" customFormat="1">
      <c r="A41" s="320" t="s">
        <v>31</v>
      </c>
      <c r="B41" s="325" t="s">
        <v>430</v>
      </c>
      <c r="C41" s="324" t="s">
        <v>431</v>
      </c>
      <c r="D41" s="321">
        <v>522</v>
      </c>
      <c r="E41" s="321">
        <v>0.1</v>
      </c>
      <c r="F41" s="321">
        <v>0</v>
      </c>
      <c r="G41" s="321">
        <v>28.4</v>
      </c>
      <c r="H41" s="321">
        <v>0.9</v>
      </c>
      <c r="I41" s="321">
        <v>2.2999999999999998</v>
      </c>
      <c r="J41" s="321">
        <v>1</v>
      </c>
      <c r="K41" s="321">
        <v>4</v>
      </c>
      <c r="L41" s="320" t="s">
        <v>256</v>
      </c>
    </row>
    <row r="42" spans="1:26">
      <c r="A42" s="37" t="s">
        <v>31</v>
      </c>
      <c r="B42" s="42" t="s">
        <v>209</v>
      </c>
      <c r="C42" s="43" t="s">
        <v>210</v>
      </c>
      <c r="D42" s="87">
        <v>156.80000000000001</v>
      </c>
      <c r="E42" s="87">
        <v>0.7</v>
      </c>
      <c r="F42" s="87">
        <v>0.104</v>
      </c>
      <c r="G42" s="87">
        <v>6.2</v>
      </c>
      <c r="H42" s="87">
        <v>2.4</v>
      </c>
      <c r="I42" s="87">
        <v>1.8</v>
      </c>
      <c r="J42" s="87">
        <v>1.5</v>
      </c>
      <c r="K42" s="87">
        <v>500</v>
      </c>
    </row>
    <row r="43" spans="1:26" s="328" customFormat="1" ht="15.75" customHeight="1">
      <c r="A43" s="326" t="s">
        <v>31</v>
      </c>
      <c r="B43" s="326" t="s">
        <v>729</v>
      </c>
      <c r="C43" s="327" t="s">
        <v>730</v>
      </c>
      <c r="D43" s="327">
        <v>107</v>
      </c>
      <c r="E43" s="253">
        <v>0.2</v>
      </c>
      <c r="F43" s="268" t="s">
        <v>744</v>
      </c>
      <c r="G43" s="253">
        <v>2.8</v>
      </c>
      <c r="H43" s="253">
        <v>2.8</v>
      </c>
      <c r="I43" s="253">
        <v>2.5</v>
      </c>
      <c r="J43" s="253">
        <v>1.9</v>
      </c>
      <c r="K43" s="253">
        <v>7.4000000000000003E-3</v>
      </c>
      <c r="L43" s="342" t="s">
        <v>256</v>
      </c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</row>
    <row r="44" spans="1:26" s="328" customFormat="1" ht="15.75" customHeight="1">
      <c r="A44" s="326" t="s">
        <v>31</v>
      </c>
      <c r="B44" s="326" t="s">
        <v>731</v>
      </c>
      <c r="C44" s="327" t="s">
        <v>732</v>
      </c>
      <c r="D44" s="327">
        <v>109</v>
      </c>
      <c r="E44" s="253">
        <v>0.4</v>
      </c>
      <c r="F44" s="253">
        <v>0.1</v>
      </c>
      <c r="G44" s="253">
        <v>2.8</v>
      </c>
      <c r="H44" s="253">
        <v>2.6</v>
      </c>
      <c r="I44" s="253">
        <v>2.8</v>
      </c>
      <c r="J44" s="253">
        <v>1.4</v>
      </c>
      <c r="K44" s="253">
        <f>23/1000</f>
        <v>2.3E-2</v>
      </c>
      <c r="L44" s="342" t="s">
        <v>256</v>
      </c>
      <c r="M44" s="342" t="s">
        <v>745</v>
      </c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</row>
    <row r="45" spans="1:26" s="328" customFormat="1" ht="18" customHeight="1">
      <c r="A45" s="326" t="s">
        <v>31</v>
      </c>
      <c r="B45" s="326" t="s">
        <v>733</v>
      </c>
      <c r="C45" s="327" t="s">
        <v>734</v>
      </c>
      <c r="D45" s="327">
        <v>123</v>
      </c>
      <c r="E45" s="253">
        <v>0.8</v>
      </c>
      <c r="F45" s="253">
        <v>0.1</v>
      </c>
      <c r="G45" s="253">
        <v>1.1000000000000001</v>
      </c>
      <c r="H45" s="253">
        <v>0.8</v>
      </c>
      <c r="I45" s="253">
        <v>3.2</v>
      </c>
      <c r="J45" s="253">
        <v>3</v>
      </c>
      <c r="K45" s="253">
        <f>47/1000</f>
        <v>4.7E-2</v>
      </c>
      <c r="L45" s="342" t="s">
        <v>256</v>
      </c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</row>
    <row r="46" spans="1:26" s="328" customFormat="1" ht="15.75" customHeight="1">
      <c r="A46" s="326" t="s">
        <v>31</v>
      </c>
      <c r="B46" s="326" t="s">
        <v>740</v>
      </c>
      <c r="C46" s="327" t="s">
        <v>741</v>
      </c>
      <c r="D46" s="327">
        <v>126</v>
      </c>
      <c r="E46" s="253">
        <v>0.6</v>
      </c>
      <c r="F46" s="253">
        <v>0.1</v>
      </c>
      <c r="G46" s="253">
        <v>1.9</v>
      </c>
      <c r="H46" s="253">
        <v>1.7</v>
      </c>
      <c r="I46" s="253">
        <v>3.2</v>
      </c>
      <c r="J46" s="253">
        <v>2.7</v>
      </c>
      <c r="K46" s="253">
        <f>15/1000</f>
        <v>1.4999999999999999E-2</v>
      </c>
      <c r="L46" s="342" t="s">
        <v>256</v>
      </c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</row>
    <row r="47" spans="1:26" s="34" customFormat="1">
      <c r="A47" s="34" t="s">
        <v>75</v>
      </c>
      <c r="B47" s="40" t="s">
        <v>76</v>
      </c>
      <c r="C47" s="41" t="s">
        <v>77</v>
      </c>
      <c r="D47" s="35">
        <v>976.54</v>
      </c>
      <c r="E47" s="35">
        <v>2.4</v>
      </c>
      <c r="F47" s="35">
        <v>0.312</v>
      </c>
      <c r="G47" s="35">
        <v>43.1</v>
      </c>
      <c r="H47" s="35">
        <v>4.3</v>
      </c>
      <c r="I47" s="35">
        <v>3.6</v>
      </c>
      <c r="J47" s="35">
        <v>9.1199999999999992</v>
      </c>
      <c r="K47" s="35">
        <v>460</v>
      </c>
      <c r="L47" s="34" t="s">
        <v>257</v>
      </c>
      <c r="M47" s="40"/>
    </row>
    <row r="48" spans="1:26">
      <c r="A48" s="37" t="s">
        <v>75</v>
      </c>
      <c r="B48" s="42" t="s">
        <v>392</v>
      </c>
      <c r="C48" s="43" t="s">
        <v>79</v>
      </c>
      <c r="D48" s="38">
        <v>907.9</v>
      </c>
      <c r="E48" s="38">
        <v>2.9</v>
      </c>
      <c r="F48" s="38">
        <v>0.38800000000000001</v>
      </c>
      <c r="G48" s="38">
        <v>36.6</v>
      </c>
      <c r="H48" s="38">
        <v>3.8</v>
      </c>
      <c r="I48" s="38">
        <v>6.5</v>
      </c>
      <c r="J48" s="38">
        <v>10.49</v>
      </c>
      <c r="K48" s="38">
        <v>430</v>
      </c>
      <c r="L48" s="37" t="s">
        <v>257</v>
      </c>
      <c r="M48" s="42"/>
    </row>
    <row r="49" spans="1:13">
      <c r="A49" s="37" t="s">
        <v>75</v>
      </c>
      <c r="B49" s="42" t="s">
        <v>315</v>
      </c>
      <c r="C49" s="43" t="s">
        <v>81</v>
      </c>
      <c r="D49" s="38">
        <v>963.99</v>
      </c>
      <c r="E49" s="38">
        <v>2.8</v>
      </c>
      <c r="F49" s="38">
        <v>0.41599999999999998</v>
      </c>
      <c r="G49" s="38">
        <v>40.700000000000003</v>
      </c>
      <c r="H49" s="38">
        <v>4.0999999999999996</v>
      </c>
      <c r="I49" s="38">
        <v>5.0999999999999996</v>
      </c>
      <c r="J49" s="38">
        <v>9.91</v>
      </c>
      <c r="K49" s="38">
        <v>450</v>
      </c>
      <c r="L49" s="37" t="s">
        <v>257</v>
      </c>
      <c r="M49" s="42"/>
    </row>
    <row r="50" spans="1:13">
      <c r="A50" s="37" t="s">
        <v>75</v>
      </c>
      <c r="B50" s="42" t="s">
        <v>82</v>
      </c>
      <c r="C50" s="43" t="s">
        <v>83</v>
      </c>
      <c r="D50" s="38">
        <v>1046.72</v>
      </c>
      <c r="E50" s="38">
        <v>0.89</v>
      </c>
      <c r="F50" s="38">
        <v>0.12</v>
      </c>
      <c r="G50" s="38">
        <v>49.2</v>
      </c>
      <c r="H50" s="38">
        <v>2.2999999999999998</v>
      </c>
      <c r="I50" s="38">
        <v>3</v>
      </c>
      <c r="J50" s="38">
        <v>10.43</v>
      </c>
      <c r="K50" s="38">
        <v>344</v>
      </c>
      <c r="L50" s="37" t="s">
        <v>257</v>
      </c>
      <c r="M50" s="42"/>
    </row>
    <row r="51" spans="1:13">
      <c r="A51" s="37" t="s">
        <v>75</v>
      </c>
      <c r="B51" s="42" t="s">
        <v>84</v>
      </c>
      <c r="C51" s="43" t="s">
        <v>85</v>
      </c>
      <c r="D51" s="38">
        <v>1630</v>
      </c>
      <c r="E51" s="38">
        <v>7.2</v>
      </c>
      <c r="F51" s="38">
        <v>1</v>
      </c>
      <c r="G51" s="38">
        <v>64.099999999999994</v>
      </c>
      <c r="H51" s="38">
        <v>1.9</v>
      </c>
      <c r="I51" s="38">
        <v>11.1</v>
      </c>
      <c r="J51" s="38">
        <v>11.7</v>
      </c>
      <c r="K51" s="38">
        <v>490</v>
      </c>
      <c r="L51" s="37" t="s">
        <v>257</v>
      </c>
      <c r="M51" s="42"/>
    </row>
    <row r="52" spans="1:13">
      <c r="A52" s="37" t="s">
        <v>75</v>
      </c>
      <c r="B52" s="42" t="s">
        <v>86</v>
      </c>
      <c r="C52" s="43" t="s">
        <v>87</v>
      </c>
      <c r="D52" s="38">
        <v>1471</v>
      </c>
      <c r="E52" s="38">
        <v>1.3</v>
      </c>
      <c r="F52" s="38">
        <v>0.1</v>
      </c>
      <c r="G52" s="38">
        <v>76.2</v>
      </c>
      <c r="H52" s="38">
        <v>7.3</v>
      </c>
      <c r="I52" s="38">
        <v>3.3</v>
      </c>
      <c r="J52" s="38">
        <v>7.5</v>
      </c>
      <c r="K52" s="38">
        <v>610</v>
      </c>
      <c r="L52" s="37" t="s">
        <v>257</v>
      </c>
      <c r="M52" s="42"/>
    </row>
    <row r="53" spans="1:13">
      <c r="A53" s="37" t="s">
        <v>75</v>
      </c>
      <c r="B53" s="42" t="s">
        <v>370</v>
      </c>
      <c r="C53" s="43" t="s">
        <v>88</v>
      </c>
      <c r="D53" s="38">
        <v>1702.56</v>
      </c>
      <c r="E53" s="38">
        <v>14.4</v>
      </c>
      <c r="F53" s="38">
        <v>2.4740000000000002</v>
      </c>
      <c r="G53" s="38">
        <v>60</v>
      </c>
      <c r="H53" s="38">
        <v>21</v>
      </c>
      <c r="I53" s="38">
        <v>10</v>
      </c>
      <c r="J53" s="38">
        <v>8.81</v>
      </c>
      <c r="K53" s="38">
        <v>270</v>
      </c>
      <c r="L53" s="37" t="s">
        <v>257</v>
      </c>
    </row>
    <row r="54" spans="1:13">
      <c r="A54" s="37" t="s">
        <v>75</v>
      </c>
      <c r="B54" s="42" t="s">
        <v>89</v>
      </c>
      <c r="C54" s="43" t="s">
        <v>90</v>
      </c>
      <c r="D54" s="38">
        <v>1290.99</v>
      </c>
      <c r="E54" s="38">
        <v>2.2999999999999998</v>
      </c>
      <c r="F54" s="38">
        <v>3.5000000000000003E-2</v>
      </c>
      <c r="G54" s="38">
        <v>58.4</v>
      </c>
      <c r="H54" s="38">
        <v>1.7</v>
      </c>
      <c r="I54" s="38">
        <v>10.7</v>
      </c>
      <c r="J54" s="38">
        <v>12.53</v>
      </c>
      <c r="K54" s="38">
        <v>280</v>
      </c>
      <c r="L54" s="37" t="s">
        <v>257</v>
      </c>
      <c r="M54" s="42"/>
    </row>
    <row r="55" spans="1:13">
      <c r="A55" s="37" t="s">
        <v>75</v>
      </c>
      <c r="B55" s="42" t="s">
        <v>259</v>
      </c>
      <c r="C55" s="43" t="s">
        <v>92</v>
      </c>
      <c r="D55" s="38">
        <v>205.87</v>
      </c>
      <c r="E55" s="38">
        <v>1.1000000000000001</v>
      </c>
      <c r="F55" s="38">
        <v>0.17</v>
      </c>
      <c r="G55" s="38">
        <v>8.1999999999999993</v>
      </c>
      <c r="H55" s="38">
        <v>0</v>
      </c>
      <c r="I55" s="38">
        <v>1.7</v>
      </c>
      <c r="J55" s="38">
        <v>1.52</v>
      </c>
      <c r="K55" s="38">
        <v>10</v>
      </c>
      <c r="L55" s="37" t="s">
        <v>257</v>
      </c>
    </row>
    <row r="56" spans="1:13">
      <c r="A56" s="37" t="s">
        <v>75</v>
      </c>
      <c r="B56" s="42" t="s">
        <v>95</v>
      </c>
      <c r="C56" s="43" t="s">
        <v>96</v>
      </c>
      <c r="D56" s="38">
        <v>354.49</v>
      </c>
      <c r="E56" s="38">
        <v>0.5</v>
      </c>
      <c r="F56" s="38">
        <v>7.0999999999999994E-2</v>
      </c>
      <c r="G56" s="38">
        <v>16.8</v>
      </c>
      <c r="H56" s="38">
        <v>0.3</v>
      </c>
      <c r="I56" s="38">
        <v>1</v>
      </c>
      <c r="J56" s="38">
        <v>2.96</v>
      </c>
      <c r="K56" s="38">
        <v>1</v>
      </c>
      <c r="L56" s="37" t="s">
        <v>256</v>
      </c>
      <c r="M56" s="83"/>
    </row>
    <row r="57" spans="1:13">
      <c r="A57" s="37" t="s">
        <v>75</v>
      </c>
      <c r="B57" s="42" t="s">
        <v>97</v>
      </c>
      <c r="C57" s="43" t="s">
        <v>98</v>
      </c>
      <c r="D57" s="38">
        <v>339</v>
      </c>
      <c r="E57" s="38">
        <v>0.5</v>
      </c>
      <c r="F57" s="38">
        <v>0.1</v>
      </c>
      <c r="G57" s="38">
        <v>13.8</v>
      </c>
      <c r="H57" s="38">
        <v>0.5</v>
      </c>
      <c r="I57" s="38">
        <v>1.7</v>
      </c>
      <c r="J57" s="38">
        <v>5.0999999999999996</v>
      </c>
      <c r="K57" s="38">
        <v>4.9000000000000004</v>
      </c>
      <c r="L57" s="37" t="s">
        <v>256</v>
      </c>
    </row>
    <row r="58" spans="1:13">
      <c r="A58" s="37" t="s">
        <v>75</v>
      </c>
      <c r="B58" s="42" t="s">
        <v>99</v>
      </c>
      <c r="C58" s="43" t="s">
        <v>100</v>
      </c>
      <c r="D58" s="38">
        <v>501</v>
      </c>
      <c r="E58" s="38">
        <v>0.44</v>
      </c>
      <c r="F58" s="38">
        <v>0.11799999999999999</v>
      </c>
      <c r="G58" s="38">
        <v>25.3</v>
      </c>
      <c r="H58" s="38">
        <v>0</v>
      </c>
      <c r="I58" s="38">
        <v>0.7</v>
      </c>
      <c r="J58" s="38">
        <v>3.21</v>
      </c>
      <c r="K58" s="38">
        <v>0.85</v>
      </c>
      <c r="L58" s="37" t="s">
        <v>257</v>
      </c>
      <c r="M58" s="42"/>
    </row>
    <row r="59" spans="1:13">
      <c r="A59" s="37" t="s">
        <v>75</v>
      </c>
      <c r="B59" s="42" t="s">
        <v>101</v>
      </c>
      <c r="C59" s="43" t="s">
        <v>102</v>
      </c>
      <c r="D59" s="38">
        <v>580.59</v>
      </c>
      <c r="E59" s="38">
        <v>1.1000000000000001</v>
      </c>
      <c r="F59" s="38">
        <v>0.21299999999999999</v>
      </c>
      <c r="G59" s="38">
        <v>29.2</v>
      </c>
      <c r="H59" s="38">
        <v>0.5</v>
      </c>
      <c r="I59" s="38">
        <v>1.8</v>
      </c>
      <c r="J59" s="38">
        <v>2.56</v>
      </c>
      <c r="K59" s="38">
        <v>1</v>
      </c>
      <c r="L59" s="37" t="s">
        <v>257</v>
      </c>
      <c r="M59" s="51"/>
    </row>
    <row r="60" spans="1:13">
      <c r="A60" s="37" t="s">
        <v>75</v>
      </c>
      <c r="B60" s="42" t="s">
        <v>103</v>
      </c>
      <c r="C60" s="43" t="s">
        <v>104</v>
      </c>
      <c r="D60" s="347">
        <v>285</v>
      </c>
      <c r="E60" s="347">
        <v>0.3</v>
      </c>
      <c r="F60" s="347">
        <v>0.1</v>
      </c>
      <c r="G60" s="347">
        <v>13.9</v>
      </c>
      <c r="H60" s="347">
        <v>5.0999999999999996</v>
      </c>
      <c r="I60" s="347">
        <v>0.9</v>
      </c>
      <c r="J60" s="347">
        <v>2</v>
      </c>
      <c r="K60" s="347">
        <v>320</v>
      </c>
      <c r="L60" s="37" t="s">
        <v>473</v>
      </c>
      <c r="M60" s="42" t="s">
        <v>483</v>
      </c>
    </row>
    <row r="61" spans="1:13" s="320" customFormat="1">
      <c r="A61" s="320" t="s">
        <v>75</v>
      </c>
      <c r="B61" s="325" t="s">
        <v>437</v>
      </c>
      <c r="C61" s="324" t="s">
        <v>388</v>
      </c>
      <c r="D61" s="321">
        <v>1678</v>
      </c>
      <c r="E61" s="321">
        <v>8</v>
      </c>
      <c r="F61" s="321">
        <v>1</v>
      </c>
      <c r="G61" s="321">
        <v>70.099999999999994</v>
      </c>
      <c r="H61" s="321">
        <v>3.7</v>
      </c>
      <c r="I61" s="321">
        <v>1</v>
      </c>
      <c r="J61" s="321">
        <v>10.8</v>
      </c>
      <c r="K61" s="321">
        <v>648</v>
      </c>
      <c r="L61" s="320" t="s">
        <v>256</v>
      </c>
    </row>
    <row r="62" spans="1:13" s="320" customFormat="1">
      <c r="A62" s="320" t="s">
        <v>75</v>
      </c>
      <c r="B62" s="325" t="s">
        <v>438</v>
      </c>
      <c r="C62" s="324" t="s">
        <v>389</v>
      </c>
      <c r="D62" s="321">
        <v>366</v>
      </c>
      <c r="E62" s="321">
        <v>0.3</v>
      </c>
      <c r="F62" s="321">
        <v>0</v>
      </c>
      <c r="G62" s="321">
        <v>19.100000000000001</v>
      </c>
      <c r="H62" s="321">
        <v>0</v>
      </c>
      <c r="I62" s="321">
        <v>0.5</v>
      </c>
      <c r="J62" s="321">
        <v>1.6</v>
      </c>
      <c r="K62" s="321">
        <v>14</v>
      </c>
      <c r="L62" s="320" t="s">
        <v>256</v>
      </c>
    </row>
    <row r="63" spans="1:13" s="320" customFormat="1">
      <c r="A63" s="320" t="s">
        <v>75</v>
      </c>
      <c r="B63" s="325" t="s">
        <v>258</v>
      </c>
      <c r="C63" s="324" t="s">
        <v>390</v>
      </c>
      <c r="D63" s="321">
        <v>1702.56</v>
      </c>
      <c r="E63" s="321">
        <v>14.4</v>
      </c>
      <c r="F63" s="321">
        <v>2.4740000000000002</v>
      </c>
      <c r="G63" s="321">
        <v>60</v>
      </c>
      <c r="H63" s="321">
        <v>21</v>
      </c>
      <c r="I63" s="321">
        <v>10</v>
      </c>
      <c r="J63" s="321">
        <v>8.81</v>
      </c>
      <c r="K63" s="321">
        <v>270</v>
      </c>
      <c r="L63" s="320" t="s">
        <v>257</v>
      </c>
    </row>
    <row r="64" spans="1:13">
      <c r="A64" s="37" t="s">
        <v>75</v>
      </c>
      <c r="B64" s="42" t="s">
        <v>439</v>
      </c>
      <c r="C64" s="43" t="s">
        <v>391</v>
      </c>
      <c r="D64" s="347">
        <v>270</v>
      </c>
      <c r="E64" s="347">
        <v>0.3</v>
      </c>
      <c r="F64" s="347">
        <v>0.1</v>
      </c>
      <c r="G64" s="347">
        <v>12.8</v>
      </c>
      <c r="H64" s="347">
        <v>3.6</v>
      </c>
      <c r="I64" s="347">
        <v>0.9</v>
      </c>
      <c r="J64" s="347">
        <v>2</v>
      </c>
      <c r="K64" s="347">
        <v>240</v>
      </c>
      <c r="L64" s="37" t="s">
        <v>473</v>
      </c>
      <c r="M64" s="37" t="s">
        <v>483</v>
      </c>
    </row>
    <row r="65" spans="1:26" s="328" customFormat="1" ht="15.75" customHeight="1">
      <c r="A65" s="326" t="s">
        <v>75</v>
      </c>
      <c r="B65" s="326" t="s">
        <v>692</v>
      </c>
      <c r="C65" s="327" t="s">
        <v>446</v>
      </c>
      <c r="D65" s="253">
        <v>1510</v>
      </c>
      <c r="E65" s="253">
        <v>1.6</v>
      </c>
      <c r="F65" s="255">
        <v>0.3</v>
      </c>
      <c r="G65" s="253">
        <v>67.400000000000006</v>
      </c>
      <c r="H65" s="253">
        <v>1.7</v>
      </c>
      <c r="I65" s="326">
        <v>14.3</v>
      </c>
      <c r="J65" s="326">
        <v>11.3</v>
      </c>
      <c r="K65" s="326">
        <f>400/1000</f>
        <v>0.4</v>
      </c>
      <c r="L65" s="342" t="s">
        <v>256</v>
      </c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</row>
    <row r="66" spans="1:26" s="328" customFormat="1" ht="15.75" customHeight="1">
      <c r="A66" s="326" t="s">
        <v>75</v>
      </c>
      <c r="B66" s="326" t="s">
        <v>693</v>
      </c>
      <c r="C66" s="327" t="s">
        <v>447</v>
      </c>
      <c r="D66" s="253">
        <v>1440</v>
      </c>
      <c r="E66" s="253">
        <v>2.5</v>
      </c>
      <c r="F66" s="255">
        <v>0.4</v>
      </c>
      <c r="G66" s="253">
        <v>65.2</v>
      </c>
      <c r="H66" s="253">
        <v>2.6</v>
      </c>
      <c r="I66" s="326">
        <v>3.2</v>
      </c>
      <c r="J66" s="326">
        <v>12.5</v>
      </c>
      <c r="K66" s="326">
        <f>820/1000</f>
        <v>0.82</v>
      </c>
      <c r="L66" s="342" t="s">
        <v>256</v>
      </c>
      <c r="M66" s="342" t="s">
        <v>746</v>
      </c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</row>
    <row r="67" spans="1:26" s="328" customFormat="1" ht="15.75" customHeight="1">
      <c r="A67" s="326" t="s">
        <v>75</v>
      </c>
      <c r="B67" s="326" t="s">
        <v>694</v>
      </c>
      <c r="C67" s="327" t="s">
        <v>695</v>
      </c>
      <c r="D67" s="253">
        <v>2038</v>
      </c>
      <c r="E67" s="253">
        <v>26.1</v>
      </c>
      <c r="F67" s="255">
        <v>10.3</v>
      </c>
      <c r="G67" s="253">
        <v>56.8</v>
      </c>
      <c r="H67" s="253">
        <v>0.2</v>
      </c>
      <c r="I67" s="326">
        <v>0</v>
      </c>
      <c r="J67" s="326">
        <v>6.2</v>
      </c>
      <c r="K67" s="326">
        <v>0</v>
      </c>
      <c r="L67" s="342" t="s">
        <v>747</v>
      </c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</row>
    <row r="68" spans="1:26" s="328" customFormat="1" ht="15.75" customHeight="1">
      <c r="A68" s="326" t="s">
        <v>75</v>
      </c>
      <c r="B68" s="326" t="s">
        <v>719</v>
      </c>
      <c r="C68" s="327" t="s">
        <v>720</v>
      </c>
      <c r="D68" s="253">
        <v>522</v>
      </c>
      <c r="E68" s="253">
        <v>1.4</v>
      </c>
      <c r="F68" s="255">
        <v>0.3</v>
      </c>
      <c r="G68" s="253">
        <v>20.5</v>
      </c>
      <c r="H68" s="253">
        <v>1.5</v>
      </c>
      <c r="I68" s="326">
        <v>3.5</v>
      </c>
      <c r="J68" s="326">
        <v>5.5</v>
      </c>
      <c r="K68" s="326">
        <f>300/1000</f>
        <v>0.3</v>
      </c>
      <c r="L68" s="342" t="s">
        <v>256</v>
      </c>
      <c r="M68" s="342" t="s">
        <v>759</v>
      </c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</row>
    <row r="69" spans="1:26" s="328" customFormat="1" ht="15.75" customHeight="1">
      <c r="A69" s="326" t="s">
        <v>75</v>
      </c>
      <c r="B69" s="326" t="s">
        <v>735</v>
      </c>
      <c r="C69" s="327" t="s">
        <v>736</v>
      </c>
      <c r="D69" s="253">
        <v>1030</v>
      </c>
      <c r="E69" s="253">
        <v>2.2000000000000002</v>
      </c>
      <c r="F69" s="255">
        <v>0.3</v>
      </c>
      <c r="G69" s="253">
        <v>41.9</v>
      </c>
      <c r="H69" s="253">
        <v>2.2000000000000002</v>
      </c>
      <c r="I69" s="326">
        <v>7.8</v>
      </c>
      <c r="J69" s="326">
        <v>10.1</v>
      </c>
      <c r="K69" s="326">
        <f>320/1000</f>
        <v>0.32</v>
      </c>
      <c r="L69" s="342" t="s">
        <v>256</v>
      </c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</row>
    <row r="70" spans="1:26" s="328" customFormat="1" ht="15.75" customHeight="1">
      <c r="A70" s="326" t="s">
        <v>75</v>
      </c>
      <c r="B70" s="326" t="s">
        <v>739</v>
      </c>
      <c r="C70" s="327" t="s">
        <v>738</v>
      </c>
      <c r="D70" s="269">
        <v>339</v>
      </c>
      <c r="E70" s="269">
        <v>0.5</v>
      </c>
      <c r="F70" s="269">
        <v>0.1</v>
      </c>
      <c r="G70" s="269">
        <v>13.8</v>
      </c>
      <c r="H70" s="269">
        <v>0.5</v>
      </c>
      <c r="I70" s="269">
        <v>1.7</v>
      </c>
      <c r="J70" s="269">
        <v>5.0999999999999996</v>
      </c>
      <c r="K70" s="269">
        <v>4.9000000000000004</v>
      </c>
      <c r="L70" s="270" t="s">
        <v>256</v>
      </c>
      <c r="M70" s="326" t="s">
        <v>748</v>
      </c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</row>
    <row r="71" spans="1:26" s="34" customFormat="1">
      <c r="A71" s="64" t="s">
        <v>772</v>
      </c>
      <c r="B71" s="45" t="s">
        <v>106</v>
      </c>
      <c r="C71" s="46" t="s">
        <v>107</v>
      </c>
      <c r="D71" s="86">
        <v>1664.11</v>
      </c>
      <c r="E71" s="86">
        <v>33.979999999999997</v>
      </c>
      <c r="F71" s="86">
        <v>22.062000000000001</v>
      </c>
      <c r="G71" s="86">
        <v>0</v>
      </c>
      <c r="H71" s="86">
        <v>0</v>
      </c>
      <c r="I71" s="86">
        <v>0</v>
      </c>
      <c r="J71" s="86">
        <v>23.93</v>
      </c>
      <c r="K71" s="86">
        <v>676.67</v>
      </c>
    </row>
    <row r="72" spans="1:26">
      <c r="A72" s="330" t="s">
        <v>772</v>
      </c>
      <c r="B72" s="42" t="s">
        <v>108</v>
      </c>
      <c r="C72" s="43" t="s">
        <v>109</v>
      </c>
      <c r="D72" s="87">
        <v>1470.67</v>
      </c>
      <c r="E72" s="87">
        <v>26.85</v>
      </c>
      <c r="F72" s="87">
        <v>16.850000000000001</v>
      </c>
      <c r="G72" s="87">
        <v>0</v>
      </c>
      <c r="H72" s="87">
        <v>0</v>
      </c>
      <c r="I72" s="87">
        <v>0</v>
      </c>
      <c r="J72" s="87">
        <v>28.07</v>
      </c>
      <c r="K72" s="87">
        <v>767.5</v>
      </c>
    </row>
    <row r="73" spans="1:26">
      <c r="A73" s="330" t="s">
        <v>772</v>
      </c>
      <c r="B73" s="42" t="s">
        <v>110</v>
      </c>
      <c r="C73" s="47" t="s">
        <v>111</v>
      </c>
      <c r="D73" s="87">
        <v>160.68</v>
      </c>
      <c r="E73" s="87">
        <v>0.26</v>
      </c>
      <c r="F73" s="87">
        <v>0.14499999999999999</v>
      </c>
      <c r="G73" s="87">
        <v>4.95</v>
      </c>
      <c r="H73" s="87">
        <v>4.95</v>
      </c>
      <c r="I73" s="87">
        <v>0</v>
      </c>
      <c r="J73" s="87">
        <v>3.93</v>
      </c>
      <c r="K73" s="87">
        <v>38.67</v>
      </c>
    </row>
    <row r="74" spans="1:26">
      <c r="A74" s="330" t="s">
        <v>772</v>
      </c>
      <c r="B74" s="42" t="s">
        <v>112</v>
      </c>
      <c r="C74" s="43" t="s">
        <v>113</v>
      </c>
      <c r="D74" s="87">
        <v>247.74</v>
      </c>
      <c r="E74" s="87">
        <v>3.09</v>
      </c>
      <c r="F74" s="87">
        <v>1.9379999999999999</v>
      </c>
      <c r="G74" s="87">
        <v>4.53</v>
      </c>
      <c r="H74" s="87">
        <v>4.53</v>
      </c>
      <c r="I74" s="87">
        <v>0</v>
      </c>
      <c r="J74" s="87">
        <v>3.31</v>
      </c>
      <c r="K74" s="87">
        <v>37.67</v>
      </c>
    </row>
    <row r="75" spans="1:26">
      <c r="A75" s="330" t="s">
        <v>772</v>
      </c>
      <c r="B75" s="42" t="s">
        <v>114</v>
      </c>
      <c r="C75" s="47" t="s">
        <v>115</v>
      </c>
      <c r="D75" s="87">
        <v>348.9</v>
      </c>
      <c r="E75" s="87">
        <v>2.7</v>
      </c>
      <c r="F75" s="87">
        <v>1.758</v>
      </c>
      <c r="G75" s="87">
        <v>10.5</v>
      </c>
      <c r="H75" s="87">
        <v>10.3</v>
      </c>
      <c r="I75" s="87">
        <v>0.2</v>
      </c>
      <c r="J75" s="87">
        <v>4.1500000000000004</v>
      </c>
      <c r="K75" s="87">
        <v>33</v>
      </c>
    </row>
    <row r="76" spans="1:26">
      <c r="A76" s="330" t="s">
        <v>772</v>
      </c>
      <c r="B76" s="42" t="s">
        <v>116</v>
      </c>
      <c r="C76" s="43" t="s">
        <v>117</v>
      </c>
      <c r="D76" s="347">
        <v>185</v>
      </c>
      <c r="E76" s="347">
        <v>0.8</v>
      </c>
      <c r="F76" s="347">
        <v>0.5</v>
      </c>
      <c r="G76" s="347">
        <v>4.5999999999999996</v>
      </c>
      <c r="H76" s="347">
        <v>4.5999999999999996</v>
      </c>
      <c r="I76" s="347">
        <v>0.2</v>
      </c>
      <c r="J76" s="347">
        <v>3.6</v>
      </c>
      <c r="K76" s="347">
        <v>38</v>
      </c>
      <c r="L76" s="37" t="s">
        <v>536</v>
      </c>
      <c r="M76" s="37" t="s">
        <v>537</v>
      </c>
    </row>
    <row r="77" spans="1:26">
      <c r="A77" s="330" t="s">
        <v>772</v>
      </c>
      <c r="B77" s="42" t="s">
        <v>118</v>
      </c>
      <c r="C77" s="47" t="s">
        <v>119</v>
      </c>
      <c r="D77" s="87">
        <v>396</v>
      </c>
      <c r="E77" s="87">
        <v>3.5</v>
      </c>
      <c r="F77" s="87">
        <v>2.2000000000000002</v>
      </c>
      <c r="G77" s="87">
        <v>2</v>
      </c>
      <c r="H77" s="87">
        <v>2</v>
      </c>
      <c r="I77" s="87">
        <v>0</v>
      </c>
      <c r="J77" s="87">
        <v>13.7</v>
      </c>
      <c r="K77" s="87">
        <v>390</v>
      </c>
    </row>
    <row r="78" spans="1:26">
      <c r="A78" s="330" t="s">
        <v>772</v>
      </c>
      <c r="B78" s="42" t="s">
        <v>413</v>
      </c>
      <c r="C78" s="43" t="s">
        <v>414</v>
      </c>
      <c r="D78" s="347">
        <v>160</v>
      </c>
      <c r="E78" s="347">
        <v>0.1</v>
      </c>
      <c r="F78" s="347">
        <v>7.0000000000000007E-2</v>
      </c>
      <c r="G78" s="347">
        <v>4.7</v>
      </c>
      <c r="H78" s="347">
        <v>2.7</v>
      </c>
      <c r="I78" s="347">
        <v>0.2</v>
      </c>
      <c r="J78" s="347">
        <v>4.4000000000000004</v>
      </c>
      <c r="K78" s="347">
        <v>39</v>
      </c>
      <c r="L78" s="37" t="s">
        <v>473</v>
      </c>
      <c r="M78" s="344" t="s">
        <v>538</v>
      </c>
    </row>
    <row r="79" spans="1:26" s="328" customFormat="1" ht="15.75" customHeight="1">
      <c r="A79" s="326" t="s">
        <v>772</v>
      </c>
      <c r="B79" s="326" t="s">
        <v>696</v>
      </c>
      <c r="C79" s="327" t="s">
        <v>697</v>
      </c>
      <c r="D79" s="327">
        <v>71</v>
      </c>
      <c r="E79" s="253">
        <v>1.4</v>
      </c>
      <c r="F79" s="255">
        <v>0.1</v>
      </c>
      <c r="G79" s="253">
        <v>0.2</v>
      </c>
      <c r="H79" s="253">
        <v>0</v>
      </c>
      <c r="I79" s="326">
        <v>0.8</v>
      </c>
      <c r="J79" s="326">
        <v>0.5</v>
      </c>
      <c r="K79" s="326">
        <f>40/1000</f>
        <v>0.04</v>
      </c>
      <c r="L79" s="326" t="s">
        <v>256</v>
      </c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</row>
    <row r="80" spans="1:26" s="328" customFormat="1" ht="15.75" customHeight="1">
      <c r="A80" s="326" t="s">
        <v>772</v>
      </c>
      <c r="B80" s="326" t="s">
        <v>698</v>
      </c>
      <c r="C80" s="327" t="s">
        <v>699</v>
      </c>
      <c r="D80" s="327">
        <v>421</v>
      </c>
      <c r="E80" s="253">
        <v>3.3</v>
      </c>
      <c r="F80" s="255" t="s">
        <v>750</v>
      </c>
      <c r="G80" s="253">
        <v>13.8</v>
      </c>
      <c r="H80" s="253">
        <v>13.5</v>
      </c>
      <c r="I80" s="343">
        <v>0</v>
      </c>
      <c r="J80" s="326">
        <v>3.8</v>
      </c>
      <c r="K80" s="326">
        <f>19/1000</f>
        <v>1.9E-2</v>
      </c>
      <c r="L80" s="326" t="s">
        <v>747</v>
      </c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</row>
    <row r="81" spans="1:26" s="328" customFormat="1" ht="15.75" customHeight="1">
      <c r="A81" s="326" t="s">
        <v>772</v>
      </c>
      <c r="B81" s="326" t="s">
        <v>700</v>
      </c>
      <c r="C81" s="327" t="s">
        <v>701</v>
      </c>
      <c r="D81" s="327">
        <v>380</v>
      </c>
      <c r="E81" s="253">
        <v>3.3</v>
      </c>
      <c r="F81" s="255" t="s">
        <v>750</v>
      </c>
      <c r="G81" s="253">
        <v>5</v>
      </c>
      <c r="H81" s="253">
        <v>4.2</v>
      </c>
      <c r="I81" s="343">
        <v>0</v>
      </c>
      <c r="J81" s="326">
        <v>3.8</v>
      </c>
      <c r="K81" s="326">
        <f>19/1000</f>
        <v>1.9E-2</v>
      </c>
      <c r="L81" s="326" t="s">
        <v>747</v>
      </c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</row>
    <row r="82" spans="1:26" s="328" customFormat="1" ht="15.75" customHeight="1">
      <c r="A82" s="326" t="s">
        <v>772</v>
      </c>
      <c r="B82" s="326" t="s">
        <v>702</v>
      </c>
      <c r="C82" s="327" t="s">
        <v>703</v>
      </c>
      <c r="D82" s="327">
        <v>212</v>
      </c>
      <c r="E82" s="253">
        <v>2.2999999999999998</v>
      </c>
      <c r="F82" s="255">
        <v>0.3</v>
      </c>
      <c r="G82" s="253">
        <v>4.5999999999999996</v>
      </c>
      <c r="H82" s="253">
        <v>2</v>
      </c>
      <c r="I82" s="326">
        <v>0.3</v>
      </c>
      <c r="J82" s="326">
        <v>2.8</v>
      </c>
      <c r="K82" s="326">
        <f>32/1000</f>
        <v>3.2000000000000001E-2</v>
      </c>
      <c r="L82" s="326" t="s">
        <v>256</v>
      </c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</row>
    <row r="83" spans="1:26" s="328" customFormat="1" ht="15.75" customHeight="1">
      <c r="A83" s="326" t="s">
        <v>772</v>
      </c>
      <c r="B83" s="326" t="s">
        <v>704</v>
      </c>
      <c r="C83" s="327" t="s">
        <v>705</v>
      </c>
      <c r="D83" s="327">
        <v>1160</v>
      </c>
      <c r="E83" s="253">
        <v>22</v>
      </c>
      <c r="F83" s="255">
        <v>1.8</v>
      </c>
      <c r="G83" s="253">
        <v>21</v>
      </c>
      <c r="H83" s="255" t="s">
        <v>750</v>
      </c>
      <c r="I83" s="343">
        <v>0</v>
      </c>
      <c r="J83" s="326">
        <v>0.3</v>
      </c>
      <c r="K83" s="326">
        <f>320/1000</f>
        <v>0.32</v>
      </c>
      <c r="L83" s="326" t="s">
        <v>747</v>
      </c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</row>
    <row r="84" spans="1:26" s="328" customFormat="1" ht="15.75" customHeight="1">
      <c r="A84" s="326" t="s">
        <v>772</v>
      </c>
      <c r="B84" s="326" t="s">
        <v>706</v>
      </c>
      <c r="C84" s="327" t="s">
        <v>707</v>
      </c>
      <c r="D84" s="327">
        <v>1370</v>
      </c>
      <c r="E84" s="253">
        <v>30.8</v>
      </c>
      <c r="F84" s="255">
        <v>28.2</v>
      </c>
      <c r="G84" s="253">
        <v>13.2</v>
      </c>
      <c r="H84" s="253">
        <v>2.6</v>
      </c>
      <c r="I84" s="343">
        <v>0</v>
      </c>
      <c r="J84" s="326">
        <v>0.1</v>
      </c>
      <c r="K84" s="326">
        <f>879/1000</f>
        <v>0.879</v>
      </c>
      <c r="L84" s="326" t="s">
        <v>751</v>
      </c>
      <c r="M84" s="345" t="s">
        <v>752</v>
      </c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</row>
    <row r="85" spans="1:26" s="34" customFormat="1">
      <c r="A85" s="64" t="s">
        <v>708</v>
      </c>
      <c r="B85" s="34" t="s">
        <v>121</v>
      </c>
      <c r="C85" s="48" t="s">
        <v>122</v>
      </c>
      <c r="D85" s="86">
        <v>568.04</v>
      </c>
      <c r="E85" s="86">
        <v>9.5</v>
      </c>
      <c r="F85" s="86">
        <v>2.5859999999999999</v>
      </c>
      <c r="G85" s="86">
        <v>0.55000000000000004</v>
      </c>
      <c r="H85" s="86">
        <v>0.55000000000000004</v>
      </c>
      <c r="I85" s="86">
        <v>0</v>
      </c>
      <c r="J85" s="86">
        <v>12.19</v>
      </c>
      <c r="K85" s="86">
        <v>140</v>
      </c>
    </row>
    <row r="86" spans="1:26">
      <c r="A86" s="59" t="s">
        <v>708</v>
      </c>
      <c r="B86" s="37" t="s">
        <v>123</v>
      </c>
      <c r="C86" s="44" t="s">
        <v>124</v>
      </c>
      <c r="D86" s="87">
        <v>946.07</v>
      </c>
      <c r="E86" s="87">
        <v>10.3</v>
      </c>
      <c r="F86" s="87">
        <v>3.173</v>
      </c>
      <c r="G86" s="87">
        <v>0</v>
      </c>
      <c r="H86" s="87">
        <v>0</v>
      </c>
      <c r="I86" s="87">
        <v>0</v>
      </c>
      <c r="J86" s="87">
        <v>33.22</v>
      </c>
      <c r="K86" s="87">
        <v>30</v>
      </c>
    </row>
    <row r="87" spans="1:26">
      <c r="A87" s="59" t="s">
        <v>708</v>
      </c>
      <c r="B87" s="37" t="s">
        <v>125</v>
      </c>
      <c r="C87" s="44" t="s">
        <v>126</v>
      </c>
      <c r="D87" s="87">
        <v>820.71</v>
      </c>
      <c r="E87" s="87">
        <v>8.4600000000000009</v>
      </c>
      <c r="F87" s="87">
        <v>2.952</v>
      </c>
      <c r="G87" s="87">
        <v>0</v>
      </c>
      <c r="H87" s="87">
        <v>0</v>
      </c>
      <c r="I87" s="87">
        <v>0</v>
      </c>
      <c r="J87" s="87">
        <v>29.87</v>
      </c>
      <c r="K87" s="87">
        <v>24.93</v>
      </c>
    </row>
    <row r="88" spans="1:26">
      <c r="A88" s="59" t="s">
        <v>708</v>
      </c>
      <c r="B88" s="37" t="s">
        <v>127</v>
      </c>
      <c r="C88" s="44" t="s">
        <v>128</v>
      </c>
      <c r="D88" s="87">
        <v>799.74</v>
      </c>
      <c r="E88" s="87">
        <v>7.82</v>
      </c>
      <c r="F88" s="87">
        <v>2.8010000000000002</v>
      </c>
      <c r="G88" s="87">
        <v>0</v>
      </c>
      <c r="H88" s="87">
        <v>0</v>
      </c>
      <c r="I88" s="87">
        <v>0</v>
      </c>
      <c r="J88" s="87">
        <v>30.01</v>
      </c>
      <c r="K88" s="87">
        <v>54.55</v>
      </c>
    </row>
    <row r="89" spans="1:26">
      <c r="A89" s="59" t="s">
        <v>708</v>
      </c>
      <c r="B89" s="37" t="s">
        <v>129</v>
      </c>
      <c r="C89" s="44" t="s">
        <v>130</v>
      </c>
      <c r="D89" s="87">
        <v>790</v>
      </c>
      <c r="E89" s="87">
        <v>19.5</v>
      </c>
      <c r="F89" s="87">
        <v>4.8</v>
      </c>
      <c r="G89" s="87">
        <v>0</v>
      </c>
      <c r="H89" s="87">
        <v>0</v>
      </c>
      <c r="I89" s="87">
        <v>0</v>
      </c>
      <c r="J89" s="87">
        <v>23</v>
      </c>
      <c r="K89" s="87">
        <v>35</v>
      </c>
    </row>
    <row r="90" spans="1:26">
      <c r="A90" s="59" t="s">
        <v>708</v>
      </c>
      <c r="B90" s="37" t="s">
        <v>161</v>
      </c>
      <c r="C90" s="44" t="s">
        <v>162</v>
      </c>
      <c r="D90" s="89">
        <v>613</v>
      </c>
      <c r="E90" s="89">
        <v>5.8</v>
      </c>
      <c r="F90" s="89">
        <v>2.6</v>
      </c>
      <c r="G90" s="89">
        <v>0</v>
      </c>
      <c r="H90" s="89">
        <v>0</v>
      </c>
      <c r="I90" s="89">
        <v>0</v>
      </c>
      <c r="J90" s="89">
        <v>23.9</v>
      </c>
      <c r="K90" s="89">
        <v>37</v>
      </c>
    </row>
    <row r="91" spans="1:26" s="320" customFormat="1">
      <c r="A91" s="332" t="s">
        <v>708</v>
      </c>
      <c r="B91" s="320" t="s">
        <v>443</v>
      </c>
      <c r="C91" s="322" t="s">
        <v>419</v>
      </c>
      <c r="D91" s="348">
        <v>795</v>
      </c>
      <c r="E91" s="348">
        <v>10.9</v>
      </c>
      <c r="F91" s="348">
        <v>5.3</v>
      </c>
      <c r="G91" s="348">
        <v>0.7</v>
      </c>
      <c r="H91" s="348">
        <v>0.7</v>
      </c>
      <c r="I91" s="348">
        <v>0</v>
      </c>
      <c r="J91" s="348">
        <v>22.3</v>
      </c>
      <c r="K91" s="348">
        <v>630</v>
      </c>
      <c r="L91" s="320" t="s">
        <v>539</v>
      </c>
      <c r="M91" s="325"/>
    </row>
    <row r="92" spans="1:26">
      <c r="A92" s="59" t="s">
        <v>708</v>
      </c>
      <c r="B92" s="37" t="s">
        <v>131</v>
      </c>
      <c r="C92" s="44" t="s">
        <v>132</v>
      </c>
      <c r="D92" s="87">
        <v>700.39</v>
      </c>
      <c r="E92" s="87">
        <v>4.5999999999999996</v>
      </c>
      <c r="F92" s="87">
        <v>1.482</v>
      </c>
      <c r="G92" s="87">
        <v>0</v>
      </c>
      <c r="H92" s="87">
        <v>0</v>
      </c>
      <c r="I92" s="87">
        <v>0</v>
      </c>
      <c r="J92" s="87">
        <v>31.19</v>
      </c>
      <c r="K92" s="87">
        <v>65</v>
      </c>
    </row>
    <row r="93" spans="1:26">
      <c r="A93" s="59" t="s">
        <v>708</v>
      </c>
      <c r="B93" s="37" t="s">
        <v>440</v>
      </c>
      <c r="C93" s="44" t="s">
        <v>134</v>
      </c>
      <c r="D93" s="87">
        <v>700.39</v>
      </c>
      <c r="E93" s="87">
        <v>4.5999999999999996</v>
      </c>
      <c r="F93" s="87">
        <v>1.482</v>
      </c>
      <c r="G93" s="87">
        <v>0</v>
      </c>
      <c r="H93" s="87">
        <v>0</v>
      </c>
      <c r="I93" s="87">
        <v>0</v>
      </c>
      <c r="J93" s="87">
        <v>31.19</v>
      </c>
      <c r="K93" s="87">
        <v>65</v>
      </c>
    </row>
    <row r="94" spans="1:26">
      <c r="A94" s="59" t="s">
        <v>708</v>
      </c>
      <c r="B94" s="37" t="s">
        <v>135</v>
      </c>
      <c r="C94" s="44" t="s">
        <v>136</v>
      </c>
      <c r="D94" s="87">
        <v>566</v>
      </c>
      <c r="E94" s="87">
        <v>2.1</v>
      </c>
      <c r="F94" s="87">
        <v>2.1</v>
      </c>
      <c r="G94" s="87">
        <v>0</v>
      </c>
      <c r="H94" s="87">
        <v>0</v>
      </c>
      <c r="I94" s="87">
        <v>0</v>
      </c>
      <c r="J94" s="87">
        <v>29</v>
      </c>
      <c r="K94" s="87">
        <v>330</v>
      </c>
    </row>
    <row r="95" spans="1:26">
      <c r="A95" s="59" t="s">
        <v>708</v>
      </c>
      <c r="B95" s="37" t="s">
        <v>137</v>
      </c>
      <c r="C95" s="44" t="s">
        <v>138</v>
      </c>
      <c r="D95" s="87">
        <v>700</v>
      </c>
      <c r="E95" s="87">
        <v>6.8</v>
      </c>
      <c r="F95" s="87">
        <v>2.2000000000000002</v>
      </c>
      <c r="G95" s="87">
        <v>0</v>
      </c>
      <c r="H95" s="87">
        <v>0</v>
      </c>
      <c r="I95" s="87">
        <v>0</v>
      </c>
      <c r="J95" s="87">
        <v>26.4</v>
      </c>
      <c r="K95" s="87">
        <v>110</v>
      </c>
    </row>
    <row r="96" spans="1:26">
      <c r="A96" s="59" t="s">
        <v>708</v>
      </c>
      <c r="B96" s="37" t="s">
        <v>139</v>
      </c>
      <c r="C96" s="44" t="s">
        <v>140</v>
      </c>
      <c r="D96" s="87">
        <v>1070</v>
      </c>
      <c r="E96" s="87">
        <v>14.6</v>
      </c>
      <c r="F96" s="87">
        <v>5.6</v>
      </c>
      <c r="G96" s="87">
        <v>0</v>
      </c>
      <c r="H96" s="87">
        <v>0</v>
      </c>
      <c r="I96" s="87">
        <v>0</v>
      </c>
      <c r="J96" s="87">
        <v>31</v>
      </c>
      <c r="K96" s="87">
        <v>56</v>
      </c>
    </row>
    <row r="97" spans="1:13">
      <c r="A97" s="59" t="s">
        <v>708</v>
      </c>
      <c r="B97" s="37" t="s">
        <v>351</v>
      </c>
      <c r="C97" s="44" t="s">
        <v>444</v>
      </c>
      <c r="D97" s="347">
        <v>862</v>
      </c>
      <c r="E97" s="347">
        <v>10.7</v>
      </c>
      <c r="F97" s="347">
        <v>4.0999999999999996</v>
      </c>
      <c r="G97" s="347">
        <v>0</v>
      </c>
      <c r="H97" s="347">
        <v>0</v>
      </c>
      <c r="I97" s="347">
        <v>0</v>
      </c>
      <c r="J97" s="347">
        <v>27.4</v>
      </c>
      <c r="K97" s="347">
        <v>84</v>
      </c>
      <c r="L97" s="37" t="s">
        <v>256</v>
      </c>
      <c r="M97" s="37" t="s">
        <v>540</v>
      </c>
    </row>
    <row r="98" spans="1:13">
      <c r="A98" s="59" t="s">
        <v>708</v>
      </c>
      <c r="B98" s="37" t="s">
        <v>141</v>
      </c>
      <c r="C98" s="44" t="s">
        <v>142</v>
      </c>
      <c r="D98" s="87">
        <v>803.95</v>
      </c>
      <c r="E98" s="87">
        <v>7.6</v>
      </c>
      <c r="F98" s="87">
        <v>3.254</v>
      </c>
      <c r="G98" s="87">
        <v>0</v>
      </c>
      <c r="H98" s="87">
        <v>0</v>
      </c>
      <c r="I98" s="87">
        <v>0</v>
      </c>
      <c r="J98" s="87">
        <v>30.75</v>
      </c>
      <c r="K98" s="87">
        <v>84</v>
      </c>
    </row>
    <row r="99" spans="1:13">
      <c r="A99" s="59" t="s">
        <v>708</v>
      </c>
      <c r="B99" s="37" t="s">
        <v>441</v>
      </c>
      <c r="C99" s="44" t="s">
        <v>421</v>
      </c>
      <c r="D99" s="347">
        <v>741</v>
      </c>
      <c r="E99" s="347">
        <v>6.5</v>
      </c>
      <c r="F99" s="347">
        <v>2.8</v>
      </c>
      <c r="G99" s="347">
        <v>0</v>
      </c>
      <c r="H99" s="347">
        <v>0</v>
      </c>
      <c r="I99" s="347">
        <v>0</v>
      </c>
      <c r="J99" s="347">
        <v>29.4</v>
      </c>
      <c r="K99" s="347">
        <v>94</v>
      </c>
      <c r="L99" s="37" t="s">
        <v>256</v>
      </c>
    </row>
    <row r="100" spans="1:13">
      <c r="A100" s="59" t="s">
        <v>708</v>
      </c>
      <c r="B100" s="37" t="s">
        <v>442</v>
      </c>
      <c r="C100" s="44" t="s">
        <v>422</v>
      </c>
      <c r="D100" s="347">
        <v>1150</v>
      </c>
      <c r="E100" s="347">
        <v>18.5</v>
      </c>
      <c r="F100" s="347">
        <v>7.8</v>
      </c>
      <c r="G100" s="347">
        <v>0</v>
      </c>
      <c r="H100" s="347">
        <v>0</v>
      </c>
      <c r="I100" s="347">
        <v>0</v>
      </c>
      <c r="J100" s="347">
        <v>27.3</v>
      </c>
      <c r="K100" s="347">
        <v>87</v>
      </c>
      <c r="L100" s="37" t="s">
        <v>256</v>
      </c>
      <c r="M100" s="37" t="s">
        <v>541</v>
      </c>
    </row>
    <row r="101" spans="1:13">
      <c r="A101" s="59" t="s">
        <v>708</v>
      </c>
      <c r="B101" s="37" t="s">
        <v>143</v>
      </c>
      <c r="C101" s="44" t="s">
        <v>144</v>
      </c>
      <c r="D101" s="87">
        <v>467.75</v>
      </c>
      <c r="E101" s="87">
        <v>1.3</v>
      </c>
      <c r="F101" s="87">
        <v>0.248</v>
      </c>
      <c r="G101" s="87">
        <v>0.31</v>
      </c>
      <c r="H101" s="87">
        <v>0.31</v>
      </c>
      <c r="I101" s="87">
        <v>0</v>
      </c>
      <c r="J101" s="87">
        <v>24.38</v>
      </c>
      <c r="K101" s="87">
        <v>97</v>
      </c>
    </row>
    <row r="102" spans="1:13">
      <c r="A102" s="59" t="s">
        <v>708</v>
      </c>
      <c r="B102" s="37" t="s">
        <v>146</v>
      </c>
      <c r="C102" s="44" t="s">
        <v>147</v>
      </c>
      <c r="D102" s="87">
        <v>828.13</v>
      </c>
      <c r="E102" s="87">
        <v>11.96</v>
      </c>
      <c r="F102" s="87">
        <v>1.425</v>
      </c>
      <c r="G102" s="87">
        <v>11.68</v>
      </c>
      <c r="H102" s="87">
        <v>0</v>
      </c>
      <c r="I102" s="87">
        <v>0.6</v>
      </c>
      <c r="J102" s="87">
        <v>11</v>
      </c>
      <c r="K102" s="87">
        <v>275</v>
      </c>
    </row>
    <row r="103" spans="1:13">
      <c r="A103" s="59" t="s">
        <v>708</v>
      </c>
      <c r="B103" s="37" t="s">
        <v>154</v>
      </c>
      <c r="C103" s="44" t="s">
        <v>155</v>
      </c>
      <c r="D103" s="87">
        <v>2362.87</v>
      </c>
      <c r="E103" s="87">
        <v>49</v>
      </c>
      <c r="F103" s="87">
        <v>9.18</v>
      </c>
      <c r="G103" s="87">
        <v>8</v>
      </c>
      <c r="H103" s="87">
        <v>3</v>
      </c>
      <c r="I103" s="87">
        <v>8.1999999999999993</v>
      </c>
      <c r="J103" s="87">
        <v>24.35</v>
      </c>
      <c r="K103" s="87">
        <v>6</v>
      </c>
    </row>
    <row r="104" spans="1:13">
      <c r="A104" s="59" t="s">
        <v>708</v>
      </c>
      <c r="B104" s="37" t="s">
        <v>156</v>
      </c>
      <c r="C104" s="44" t="s">
        <v>157</v>
      </c>
      <c r="D104" s="87">
        <v>2268.16</v>
      </c>
      <c r="E104" s="87">
        <v>49.42</v>
      </c>
      <c r="F104" s="87">
        <v>3.73</v>
      </c>
      <c r="G104" s="87">
        <v>4.6399999999999997</v>
      </c>
      <c r="H104" s="87">
        <v>3.9</v>
      </c>
      <c r="I104" s="87">
        <v>12.2</v>
      </c>
      <c r="J104" s="87">
        <v>21.22</v>
      </c>
      <c r="K104" s="87">
        <v>1</v>
      </c>
    </row>
    <row r="105" spans="1:13">
      <c r="A105" s="59" t="s">
        <v>708</v>
      </c>
      <c r="B105" s="37" t="s">
        <v>354</v>
      </c>
      <c r="C105" s="44" t="s">
        <v>417</v>
      </c>
      <c r="D105" s="347">
        <v>2440</v>
      </c>
      <c r="E105" s="347">
        <v>52.2</v>
      </c>
      <c r="F105" s="347">
        <v>6.8</v>
      </c>
      <c r="G105" s="347">
        <v>14.6</v>
      </c>
      <c r="H105" s="347">
        <v>1.6</v>
      </c>
      <c r="I105" s="347">
        <v>8.1999999999999993</v>
      </c>
      <c r="J105" s="347">
        <v>23.3</v>
      </c>
      <c r="K105" s="347">
        <v>620</v>
      </c>
      <c r="L105" s="37" t="s">
        <v>473</v>
      </c>
      <c r="M105" s="37" t="s">
        <v>548</v>
      </c>
    </row>
    <row r="106" spans="1:13">
      <c r="A106" s="59" t="s">
        <v>708</v>
      </c>
      <c r="B106" s="37" t="s">
        <v>353</v>
      </c>
      <c r="C106" s="44" t="s">
        <v>418</v>
      </c>
      <c r="D106" s="39">
        <v>479</v>
      </c>
      <c r="E106" s="39">
        <v>4.5</v>
      </c>
      <c r="F106" s="39">
        <v>1.7</v>
      </c>
      <c r="G106" s="39">
        <v>9.5</v>
      </c>
      <c r="H106" s="39">
        <v>1.4</v>
      </c>
      <c r="I106" s="39">
        <v>7.6</v>
      </c>
      <c r="J106" s="39">
        <v>5.3</v>
      </c>
      <c r="K106" s="39">
        <v>480</v>
      </c>
    </row>
    <row r="107" spans="1:13">
      <c r="A107" s="59" t="s">
        <v>708</v>
      </c>
      <c r="B107" s="37" t="s">
        <v>150</v>
      </c>
      <c r="C107" s="44" t="s">
        <v>151</v>
      </c>
      <c r="D107" s="87">
        <v>540.17999999999995</v>
      </c>
      <c r="E107" s="87">
        <v>6.22</v>
      </c>
      <c r="F107" s="87">
        <v>0.82799999999999996</v>
      </c>
      <c r="G107" s="87">
        <v>11.3</v>
      </c>
      <c r="H107" s="87">
        <v>0</v>
      </c>
      <c r="I107" s="87">
        <v>6</v>
      </c>
      <c r="J107" s="87">
        <v>6.94</v>
      </c>
      <c r="K107" s="87">
        <v>300</v>
      </c>
    </row>
    <row r="108" spans="1:13">
      <c r="A108" s="59" t="s">
        <v>708</v>
      </c>
      <c r="B108" s="37" t="s">
        <v>148</v>
      </c>
      <c r="C108" s="44" t="s">
        <v>149</v>
      </c>
      <c r="D108" s="347">
        <v>351</v>
      </c>
      <c r="E108" s="347">
        <v>0.6</v>
      </c>
      <c r="F108" s="347">
        <v>0.1</v>
      </c>
      <c r="G108" s="347">
        <v>14</v>
      </c>
      <c r="H108" s="347">
        <v>5.7</v>
      </c>
      <c r="I108" s="347">
        <v>3.5</v>
      </c>
      <c r="J108" s="347">
        <v>3.8</v>
      </c>
      <c r="K108" s="347">
        <v>401</v>
      </c>
      <c r="L108" s="37" t="s">
        <v>473</v>
      </c>
      <c r="M108" s="37" t="s">
        <v>480</v>
      </c>
    </row>
    <row r="109" spans="1:13">
      <c r="A109" s="59" t="s">
        <v>708</v>
      </c>
      <c r="B109" s="37" t="s">
        <v>159</v>
      </c>
      <c r="C109" s="44" t="s">
        <v>160</v>
      </c>
      <c r="D109" s="347">
        <v>340</v>
      </c>
      <c r="E109" s="347">
        <v>0.5</v>
      </c>
      <c r="F109" s="347">
        <v>0.1</v>
      </c>
      <c r="G109" s="347">
        <v>12.6</v>
      </c>
      <c r="H109" s="347">
        <v>4.5999999999999996</v>
      </c>
      <c r="I109" s="347">
        <v>4.7</v>
      </c>
      <c r="J109" s="347">
        <v>4.2</v>
      </c>
      <c r="K109" s="347">
        <v>285</v>
      </c>
      <c r="L109" s="37" t="s">
        <v>473</v>
      </c>
      <c r="M109" s="37" t="s">
        <v>484</v>
      </c>
    </row>
    <row r="110" spans="1:13">
      <c r="A110" s="59" t="s">
        <v>708</v>
      </c>
      <c r="B110" s="37" t="s">
        <v>152</v>
      </c>
      <c r="C110" s="44" t="s">
        <v>153</v>
      </c>
      <c r="D110" s="87">
        <v>240</v>
      </c>
      <c r="E110" s="87">
        <v>0.2</v>
      </c>
      <c r="F110" s="87">
        <v>0</v>
      </c>
      <c r="G110" s="87">
        <v>8</v>
      </c>
      <c r="H110" s="87">
        <v>0.8</v>
      </c>
      <c r="I110" s="87">
        <v>1.8</v>
      </c>
      <c r="J110" s="87">
        <v>4.8</v>
      </c>
      <c r="K110" s="87">
        <v>115</v>
      </c>
    </row>
    <row r="111" spans="1:13">
      <c r="A111" s="59" t="s">
        <v>708</v>
      </c>
      <c r="B111" s="37" t="s">
        <v>352</v>
      </c>
      <c r="C111" s="44" t="s">
        <v>145</v>
      </c>
      <c r="D111" s="347">
        <v>680</v>
      </c>
      <c r="E111" s="347">
        <v>5.5</v>
      </c>
      <c r="F111" s="347">
        <v>1.2</v>
      </c>
      <c r="G111" s="347">
        <v>0.3</v>
      </c>
      <c r="H111" s="347">
        <v>0.2</v>
      </c>
      <c r="I111" s="347">
        <v>0</v>
      </c>
      <c r="J111" s="347">
        <v>27.7</v>
      </c>
      <c r="K111" s="347">
        <v>330</v>
      </c>
      <c r="L111" s="37" t="s">
        <v>473</v>
      </c>
      <c r="M111" s="37" t="s">
        <v>542</v>
      </c>
    </row>
    <row r="112" spans="1:13">
      <c r="A112" s="59" t="s">
        <v>708</v>
      </c>
      <c r="B112" s="37" t="s">
        <v>415</v>
      </c>
      <c r="C112" s="44" t="s">
        <v>416</v>
      </c>
      <c r="D112" s="347">
        <v>488</v>
      </c>
      <c r="E112" s="347">
        <v>1</v>
      </c>
      <c r="F112" s="347">
        <v>0.5</v>
      </c>
      <c r="G112" s="347">
        <v>0.4</v>
      </c>
      <c r="H112" s="347">
        <v>0.1</v>
      </c>
      <c r="I112" s="347">
        <v>0</v>
      </c>
      <c r="J112" s="347">
        <v>26.2</v>
      </c>
      <c r="K112" s="347">
        <v>260</v>
      </c>
      <c r="L112" s="37" t="s">
        <v>473</v>
      </c>
      <c r="M112" s="37" t="s">
        <v>542</v>
      </c>
    </row>
    <row r="113" spans="1:26" s="328" customFormat="1" ht="15.75" customHeight="1">
      <c r="A113" s="326" t="s">
        <v>708</v>
      </c>
      <c r="B113" s="326" t="s">
        <v>709</v>
      </c>
      <c r="C113" s="327" t="s">
        <v>418</v>
      </c>
      <c r="D113" s="253">
        <v>2340</v>
      </c>
      <c r="E113" s="255">
        <v>49</v>
      </c>
      <c r="F113" s="255">
        <v>9</v>
      </c>
      <c r="G113" s="253">
        <v>11</v>
      </c>
      <c r="H113" s="253">
        <v>1</v>
      </c>
      <c r="I113" s="326">
        <v>6</v>
      </c>
      <c r="J113" s="326">
        <v>30</v>
      </c>
      <c r="K113" s="326">
        <f>7/1000</f>
        <v>7.0000000000000001E-3</v>
      </c>
      <c r="L113" s="326" t="s">
        <v>747</v>
      </c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</row>
    <row r="114" spans="1:26" s="328" customFormat="1" ht="15.75" customHeight="1">
      <c r="A114" s="326" t="s">
        <v>708</v>
      </c>
      <c r="B114" s="326" t="s">
        <v>710</v>
      </c>
      <c r="C114" s="327" t="s">
        <v>417</v>
      </c>
      <c r="D114" s="253">
        <v>2510</v>
      </c>
      <c r="E114" s="255">
        <v>55.2</v>
      </c>
      <c r="F114" s="255">
        <v>5.8</v>
      </c>
      <c r="G114" s="253">
        <v>3.6</v>
      </c>
      <c r="H114" s="253">
        <v>3.6</v>
      </c>
      <c r="I114" s="326">
        <v>7.7</v>
      </c>
      <c r="J114" s="326">
        <v>20.5</v>
      </c>
      <c r="K114" s="326">
        <v>0</v>
      </c>
      <c r="L114" s="326" t="s">
        <v>256</v>
      </c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</row>
    <row r="115" spans="1:26" s="328" customFormat="1" ht="15.75" customHeight="1">
      <c r="A115" s="326" t="s">
        <v>708</v>
      </c>
      <c r="B115" s="326" t="s">
        <v>711</v>
      </c>
      <c r="C115" s="327" t="s">
        <v>421</v>
      </c>
      <c r="D115" s="253">
        <v>490</v>
      </c>
      <c r="E115" s="255">
        <v>0.5</v>
      </c>
      <c r="F115" s="255">
        <v>0.1</v>
      </c>
      <c r="G115" s="253">
        <v>14.7</v>
      </c>
      <c r="H115" s="253">
        <v>1.2</v>
      </c>
      <c r="I115" s="326">
        <v>8.6999999999999993</v>
      </c>
      <c r="J115" s="326">
        <v>8.9</v>
      </c>
      <c r="K115" s="326">
        <f>1/1000</f>
        <v>1E-3</v>
      </c>
      <c r="L115" s="326" t="s">
        <v>256</v>
      </c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</row>
    <row r="116" spans="1:26" s="328" customFormat="1" ht="15.75" customHeight="1">
      <c r="A116" s="326" t="s">
        <v>708</v>
      </c>
      <c r="B116" s="326" t="s">
        <v>712</v>
      </c>
      <c r="C116" s="327" t="s">
        <v>713</v>
      </c>
      <c r="D116" s="253">
        <v>645</v>
      </c>
      <c r="E116" s="255">
        <v>1.7</v>
      </c>
      <c r="F116" s="255">
        <v>0.2</v>
      </c>
      <c r="G116" s="253">
        <v>25.2</v>
      </c>
      <c r="H116" s="253">
        <v>4</v>
      </c>
      <c r="I116" s="326">
        <v>5</v>
      </c>
      <c r="J116" s="326">
        <v>6.7</v>
      </c>
      <c r="K116" s="326">
        <f>377/1000</f>
        <v>0.377</v>
      </c>
      <c r="L116" s="326" t="s">
        <v>747</v>
      </c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</row>
    <row r="117" spans="1:26" s="328" customFormat="1" ht="15.75" customHeight="1">
      <c r="A117" s="326" t="s">
        <v>708</v>
      </c>
      <c r="B117" s="326" t="s">
        <v>714</v>
      </c>
      <c r="C117" s="327" t="s">
        <v>419</v>
      </c>
      <c r="D117" s="253">
        <v>539</v>
      </c>
      <c r="E117" s="255">
        <v>7.8</v>
      </c>
      <c r="F117" s="255">
        <v>1</v>
      </c>
      <c r="G117" s="253">
        <v>0</v>
      </c>
      <c r="H117" s="253">
        <v>0</v>
      </c>
      <c r="I117" s="326">
        <v>1.1000000000000001</v>
      </c>
      <c r="J117" s="326">
        <v>14.2</v>
      </c>
      <c r="K117" s="326">
        <f>4.3/1000</f>
        <v>4.3E-3</v>
      </c>
      <c r="L117" s="326" t="s">
        <v>256</v>
      </c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</row>
    <row r="118" spans="1:26" s="328" customFormat="1" ht="15.75" customHeight="1">
      <c r="A118" s="326" t="s">
        <v>708</v>
      </c>
      <c r="B118" s="326" t="s">
        <v>715</v>
      </c>
      <c r="C118" s="327" t="s">
        <v>422</v>
      </c>
      <c r="D118" s="253">
        <v>512</v>
      </c>
      <c r="E118" s="255">
        <v>3.9</v>
      </c>
      <c r="F118" s="255">
        <v>0.4</v>
      </c>
      <c r="G118" s="253">
        <v>14.3</v>
      </c>
      <c r="H118" s="253">
        <v>2.4</v>
      </c>
      <c r="I118" s="326">
        <v>5.8</v>
      </c>
      <c r="J118" s="326">
        <v>4.5999999999999996</v>
      </c>
      <c r="K118" s="326">
        <v>370</v>
      </c>
      <c r="L118" s="326" t="s">
        <v>753</v>
      </c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</row>
    <row r="119" spans="1:26" s="328" customFormat="1" ht="15" customHeight="1">
      <c r="A119" s="326" t="s">
        <v>708</v>
      </c>
      <c r="B119" s="326" t="s">
        <v>662</v>
      </c>
      <c r="C119" s="327" t="s">
        <v>420</v>
      </c>
      <c r="D119" s="253">
        <v>2510</v>
      </c>
      <c r="E119" s="255">
        <v>56.5</v>
      </c>
      <c r="F119" s="255">
        <v>9.1999999999999993</v>
      </c>
      <c r="G119" s="253">
        <v>1.4</v>
      </c>
      <c r="H119" s="253">
        <v>1.3</v>
      </c>
      <c r="I119" s="326">
        <v>10.8</v>
      </c>
      <c r="J119" s="326">
        <v>23.6</v>
      </c>
      <c r="K119" s="326">
        <f>24/1000</f>
        <v>2.4E-2</v>
      </c>
      <c r="L119" s="326" t="s">
        <v>256</v>
      </c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</row>
    <row r="120" spans="1:26" s="328" customFormat="1" ht="15.75" customHeight="1">
      <c r="A120" s="326" t="s">
        <v>708</v>
      </c>
      <c r="B120" s="326" t="s">
        <v>721</v>
      </c>
      <c r="C120" s="327" t="s">
        <v>445</v>
      </c>
      <c r="D120" s="253">
        <v>535</v>
      </c>
      <c r="E120" s="255">
        <v>6.4</v>
      </c>
      <c r="F120" s="255">
        <v>1</v>
      </c>
      <c r="G120" s="253">
        <v>3.4</v>
      </c>
      <c r="H120" s="253">
        <v>1.9</v>
      </c>
      <c r="I120" s="326">
        <v>5.6</v>
      </c>
      <c r="J120" s="326">
        <v>11.6</v>
      </c>
      <c r="K120" s="326">
        <f>9.4/1000</f>
        <v>9.4000000000000004E-3</v>
      </c>
      <c r="L120" s="326" t="s">
        <v>256</v>
      </c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</row>
    <row r="121" spans="1:26" s="328" customFormat="1" ht="15.75" customHeight="1">
      <c r="A121" s="326" t="s">
        <v>708</v>
      </c>
      <c r="B121" s="326" t="s">
        <v>728</v>
      </c>
      <c r="C121" s="327" t="s">
        <v>727</v>
      </c>
      <c r="D121" s="253">
        <v>357</v>
      </c>
      <c r="E121" s="255">
        <v>1</v>
      </c>
      <c r="F121" s="255">
        <v>0.1</v>
      </c>
      <c r="G121" s="253">
        <v>8.6999999999999993</v>
      </c>
      <c r="H121" s="253">
        <v>1</v>
      </c>
      <c r="I121" s="326">
        <v>6.2</v>
      </c>
      <c r="J121" s="326">
        <v>7.2</v>
      </c>
      <c r="K121" s="326">
        <f>150/1000</f>
        <v>0.15</v>
      </c>
      <c r="L121" s="326" t="s">
        <v>256</v>
      </c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</row>
    <row r="122" spans="1:26" s="328" customFormat="1" ht="15.75" customHeight="1">
      <c r="A122" s="326" t="s">
        <v>708</v>
      </c>
      <c r="B122" s="326" t="s">
        <v>666</v>
      </c>
      <c r="C122" s="327" t="s">
        <v>743</v>
      </c>
      <c r="D122" s="253">
        <v>359</v>
      </c>
      <c r="E122" s="255">
        <v>1</v>
      </c>
      <c r="F122" s="255">
        <v>0.2</v>
      </c>
      <c r="G122" s="253">
        <v>8.9</v>
      </c>
      <c r="H122" s="253">
        <v>1.2</v>
      </c>
      <c r="I122" s="326">
        <v>6.6</v>
      </c>
      <c r="J122" s="326">
        <v>6.9</v>
      </c>
      <c r="K122" s="326">
        <f>130/1000</f>
        <v>0.13</v>
      </c>
      <c r="L122" s="326" t="s">
        <v>256</v>
      </c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</row>
    <row r="123" spans="1:26" s="34" customFormat="1">
      <c r="A123" s="34" t="s">
        <v>163</v>
      </c>
      <c r="B123" s="40" t="s">
        <v>164</v>
      </c>
      <c r="C123" s="41" t="s">
        <v>165</v>
      </c>
      <c r="D123" s="86">
        <v>3052.77</v>
      </c>
      <c r="E123" s="86">
        <v>82.1</v>
      </c>
      <c r="F123" s="86">
        <v>53.066000000000003</v>
      </c>
      <c r="G123" s="86">
        <v>0.44</v>
      </c>
      <c r="H123" s="86">
        <v>0.44</v>
      </c>
      <c r="I123" s="86">
        <v>0</v>
      </c>
      <c r="J123" s="86">
        <v>0.45</v>
      </c>
      <c r="K123" s="86">
        <v>546.66999999999996</v>
      </c>
    </row>
    <row r="124" spans="1:26">
      <c r="A124" s="37" t="s">
        <v>163</v>
      </c>
      <c r="B124" s="42" t="s">
        <v>166</v>
      </c>
      <c r="C124" s="43" t="s">
        <v>167</v>
      </c>
      <c r="D124" s="87">
        <v>2595.31</v>
      </c>
      <c r="E124" s="87">
        <v>70</v>
      </c>
      <c r="F124" s="87">
        <v>16.128</v>
      </c>
      <c r="G124" s="87">
        <v>0</v>
      </c>
      <c r="H124" s="87">
        <v>0</v>
      </c>
      <c r="I124" s="87">
        <v>0</v>
      </c>
      <c r="J124" s="87">
        <v>0.31</v>
      </c>
      <c r="K124" s="87">
        <v>390</v>
      </c>
    </row>
    <row r="125" spans="1:26">
      <c r="A125" s="37" t="s">
        <v>163</v>
      </c>
      <c r="B125" s="42" t="s">
        <v>168</v>
      </c>
      <c r="C125" s="43" t="s">
        <v>169</v>
      </c>
      <c r="D125" s="87">
        <v>3688.6</v>
      </c>
      <c r="E125" s="87">
        <v>99.6</v>
      </c>
      <c r="F125" s="87">
        <v>16.587</v>
      </c>
      <c r="G125" s="87">
        <v>0.2</v>
      </c>
      <c r="H125" s="87">
        <v>0.2</v>
      </c>
      <c r="I125" s="87">
        <v>0</v>
      </c>
      <c r="J125" s="87">
        <v>0</v>
      </c>
      <c r="K125" s="87">
        <v>0.04</v>
      </c>
    </row>
    <row r="126" spans="1:26">
      <c r="A126" s="37" t="s">
        <v>163</v>
      </c>
      <c r="B126" s="42" t="s">
        <v>170</v>
      </c>
      <c r="C126" s="43" t="s">
        <v>171</v>
      </c>
      <c r="D126" s="87">
        <v>3697.78</v>
      </c>
      <c r="E126" s="87">
        <v>99.94</v>
      </c>
      <c r="F126" s="87">
        <v>7.1660000000000004</v>
      </c>
      <c r="G126" s="87">
        <v>0</v>
      </c>
      <c r="H126" s="87">
        <v>0</v>
      </c>
      <c r="I126" s="87">
        <v>0</v>
      </c>
      <c r="J126" s="87">
        <v>0</v>
      </c>
      <c r="K126" s="87">
        <v>0</v>
      </c>
    </row>
    <row r="127" spans="1:26" s="320" customFormat="1">
      <c r="A127" s="320" t="s">
        <v>163</v>
      </c>
      <c r="B127" s="325" t="s">
        <v>358</v>
      </c>
      <c r="C127" s="324" t="s">
        <v>408</v>
      </c>
      <c r="D127" s="346">
        <v>1064</v>
      </c>
      <c r="E127" s="346">
        <v>26</v>
      </c>
      <c r="F127" s="346">
        <v>16.399999999999999</v>
      </c>
      <c r="G127" s="346">
        <v>1.5</v>
      </c>
      <c r="H127" s="346">
        <v>1.5</v>
      </c>
      <c r="I127" s="346">
        <v>2</v>
      </c>
      <c r="J127" s="346">
        <v>3.6</v>
      </c>
      <c r="K127" s="346">
        <v>17</v>
      </c>
    </row>
    <row r="128" spans="1:26" s="320" customFormat="1">
      <c r="A128" s="320" t="s">
        <v>163</v>
      </c>
      <c r="B128" s="325" t="s">
        <v>359</v>
      </c>
      <c r="C128" s="324" t="s">
        <v>409</v>
      </c>
      <c r="D128" s="346">
        <v>789</v>
      </c>
      <c r="E128" s="346">
        <v>18.899999999999999</v>
      </c>
      <c r="F128" s="346">
        <v>17</v>
      </c>
      <c r="G128" s="346">
        <v>3.6</v>
      </c>
      <c r="H128" s="346">
        <v>3.5</v>
      </c>
      <c r="I128" s="346">
        <v>0.8</v>
      </c>
      <c r="J128" s="346">
        <v>1.5</v>
      </c>
      <c r="K128" s="346">
        <v>12</v>
      </c>
    </row>
    <row r="129" spans="1:13" s="34" customFormat="1">
      <c r="A129" s="34" t="s">
        <v>374</v>
      </c>
      <c r="B129" s="40" t="s">
        <v>192</v>
      </c>
      <c r="C129" s="41" t="s">
        <v>193</v>
      </c>
      <c r="D129" s="35">
        <v>1509.19</v>
      </c>
      <c r="E129" s="35">
        <v>12.9</v>
      </c>
      <c r="F129" s="35">
        <v>5.7720000000000002</v>
      </c>
      <c r="G129" s="35">
        <v>55.6</v>
      </c>
      <c r="H129" s="35">
        <v>42.1</v>
      </c>
      <c r="I129" s="35">
        <v>3.4</v>
      </c>
      <c r="J129" s="35">
        <v>5.0999999999999996</v>
      </c>
      <c r="K129" s="35">
        <v>250</v>
      </c>
      <c r="L129" s="34" t="s">
        <v>257</v>
      </c>
      <c r="M129" s="40"/>
    </row>
    <row r="130" spans="1:13">
      <c r="A130" s="37" t="s">
        <v>374</v>
      </c>
      <c r="B130" s="42" t="s">
        <v>194</v>
      </c>
      <c r="C130" s="43" t="s">
        <v>195</v>
      </c>
      <c r="D130" s="38">
        <v>1737.63</v>
      </c>
      <c r="E130" s="38">
        <v>8.98</v>
      </c>
      <c r="F130" s="38">
        <v>4.26</v>
      </c>
      <c r="G130" s="38">
        <v>77.709999999999994</v>
      </c>
      <c r="H130" s="38">
        <v>37.450000000000003</v>
      </c>
      <c r="I130" s="38">
        <v>1.9</v>
      </c>
      <c r="J130" s="38">
        <v>4.96</v>
      </c>
      <c r="K130" s="38">
        <v>190</v>
      </c>
      <c r="L130" s="37" t="s">
        <v>257</v>
      </c>
      <c r="M130" s="42"/>
    </row>
    <row r="131" spans="1:13">
      <c r="A131" s="37" t="s">
        <v>374</v>
      </c>
      <c r="B131" s="42" t="s">
        <v>196</v>
      </c>
      <c r="C131" s="43" t="s">
        <v>197</v>
      </c>
      <c r="D131" s="38">
        <v>2170</v>
      </c>
      <c r="E131" s="38">
        <v>26.9</v>
      </c>
      <c r="F131" s="38">
        <v>14.6</v>
      </c>
      <c r="G131" s="38">
        <v>63.7</v>
      </c>
      <c r="H131" s="38">
        <v>46.4</v>
      </c>
      <c r="I131" s="38">
        <v>3.9</v>
      </c>
      <c r="J131" s="38">
        <v>5.5</v>
      </c>
      <c r="K131" s="38">
        <v>140</v>
      </c>
      <c r="L131" s="37" t="s">
        <v>256</v>
      </c>
      <c r="M131" s="42"/>
    </row>
    <row r="132" spans="1:13">
      <c r="A132" s="37" t="s">
        <v>374</v>
      </c>
      <c r="B132" s="42" t="s">
        <v>198</v>
      </c>
      <c r="C132" s="43" t="s">
        <v>199</v>
      </c>
      <c r="D132" s="38">
        <v>1956.21</v>
      </c>
      <c r="E132" s="38">
        <v>24.5</v>
      </c>
      <c r="F132" s="38">
        <v>10.664999999999999</v>
      </c>
      <c r="G132" s="38">
        <v>54.56</v>
      </c>
      <c r="H132" s="38">
        <v>2.33</v>
      </c>
      <c r="I132" s="38">
        <v>3.4</v>
      </c>
      <c r="J132" s="38">
        <v>7.19</v>
      </c>
      <c r="K132" s="38">
        <v>750</v>
      </c>
      <c r="L132" s="37" t="s">
        <v>257</v>
      </c>
      <c r="M132" s="42"/>
    </row>
    <row r="133" spans="1:13" s="320" customFormat="1">
      <c r="A133" s="320" t="s">
        <v>374</v>
      </c>
      <c r="B133" s="325" t="s">
        <v>436</v>
      </c>
      <c r="C133" s="324" t="s">
        <v>387</v>
      </c>
      <c r="D133" s="346">
        <v>1818</v>
      </c>
      <c r="E133" s="346">
        <v>10.5</v>
      </c>
      <c r="F133" s="346">
        <v>4.4000000000000004</v>
      </c>
      <c r="G133" s="346">
        <v>76.099999999999994</v>
      </c>
      <c r="H133" s="346">
        <v>24.3</v>
      </c>
      <c r="I133" s="346">
        <v>2</v>
      </c>
      <c r="J133" s="346">
        <v>7</v>
      </c>
      <c r="K133" s="346">
        <v>277</v>
      </c>
    </row>
    <row r="134" spans="1:13">
      <c r="A134" s="37" t="s">
        <v>374</v>
      </c>
      <c r="B134" s="42" t="s">
        <v>200</v>
      </c>
      <c r="C134" s="43" t="s">
        <v>201</v>
      </c>
      <c r="D134" s="38">
        <v>1516.87</v>
      </c>
      <c r="E134" s="38">
        <v>18</v>
      </c>
      <c r="F134" s="38">
        <v>3.234</v>
      </c>
      <c r="G134" s="38">
        <v>45.84</v>
      </c>
      <c r="H134" s="38">
        <v>27.3</v>
      </c>
      <c r="I134" s="38">
        <v>2.2999999999999998</v>
      </c>
      <c r="J134" s="38">
        <v>4.16</v>
      </c>
      <c r="K134" s="38">
        <v>240</v>
      </c>
      <c r="L134" s="37" t="s">
        <v>256</v>
      </c>
      <c r="M134" s="42"/>
    </row>
    <row r="135" spans="1:13">
      <c r="A135" s="37" t="s">
        <v>374</v>
      </c>
      <c r="B135" s="42" t="s">
        <v>202</v>
      </c>
      <c r="C135" s="43" t="s">
        <v>203</v>
      </c>
      <c r="D135" s="38">
        <v>278.31</v>
      </c>
      <c r="E135" s="38">
        <v>0.56999999999999995</v>
      </c>
      <c r="F135" s="38">
        <v>0.21299999999999999</v>
      </c>
      <c r="G135" s="38">
        <v>12.72</v>
      </c>
      <c r="H135" s="38">
        <v>0.63</v>
      </c>
      <c r="I135" s="38">
        <v>0.24</v>
      </c>
      <c r="J135" s="38">
        <v>2.41</v>
      </c>
      <c r="K135" s="38">
        <v>242.32</v>
      </c>
      <c r="L135" s="37" t="s">
        <v>257</v>
      </c>
      <c r="M135" s="42"/>
    </row>
    <row r="136" spans="1:13">
      <c r="A136" s="37" t="s">
        <v>374</v>
      </c>
      <c r="B136" s="42" t="s">
        <v>363</v>
      </c>
      <c r="C136" s="43" t="s">
        <v>423</v>
      </c>
      <c r="D136" s="88">
        <v>1504</v>
      </c>
      <c r="E136" s="88">
        <v>19.7</v>
      </c>
      <c r="F136" s="88">
        <v>10.4</v>
      </c>
      <c r="G136" s="88">
        <v>40</v>
      </c>
      <c r="H136" s="88">
        <v>14.1</v>
      </c>
      <c r="I136" s="88">
        <v>1.7</v>
      </c>
      <c r="J136" s="88">
        <v>5.8</v>
      </c>
      <c r="K136" s="88">
        <v>423</v>
      </c>
    </row>
    <row r="137" spans="1:13" s="320" customFormat="1">
      <c r="A137" s="320" t="s">
        <v>374</v>
      </c>
      <c r="B137" s="325" t="s">
        <v>364</v>
      </c>
      <c r="C137" s="324" t="s">
        <v>424</v>
      </c>
      <c r="D137" s="346">
        <v>938</v>
      </c>
      <c r="E137" s="346">
        <v>6.5</v>
      </c>
      <c r="F137" s="346">
        <v>2.9</v>
      </c>
      <c r="G137" s="346">
        <v>36.4</v>
      </c>
      <c r="H137" s="346">
        <v>11.4</v>
      </c>
      <c r="I137" s="346">
        <v>1.1000000000000001</v>
      </c>
      <c r="J137" s="346">
        <v>4.0999999999999996</v>
      </c>
      <c r="K137" s="346">
        <v>85</v>
      </c>
    </row>
    <row r="138" spans="1:13" s="320" customFormat="1">
      <c r="A138" s="320" t="s">
        <v>374</v>
      </c>
      <c r="B138" s="325" t="s">
        <v>365</v>
      </c>
      <c r="C138" s="324" t="s">
        <v>425</v>
      </c>
      <c r="D138" s="346">
        <v>1003</v>
      </c>
      <c r="E138" s="346">
        <v>8</v>
      </c>
      <c r="F138" s="346">
        <v>5.5</v>
      </c>
      <c r="G138" s="346">
        <v>38.1</v>
      </c>
      <c r="H138" s="346">
        <v>18.3</v>
      </c>
      <c r="I138" s="346">
        <v>1.1000000000000001</v>
      </c>
      <c r="J138" s="346">
        <v>3</v>
      </c>
      <c r="K138" s="346">
        <v>89</v>
      </c>
    </row>
    <row r="139" spans="1:13">
      <c r="A139" s="37" t="s">
        <v>374</v>
      </c>
      <c r="B139" s="51" t="s">
        <v>184</v>
      </c>
      <c r="C139" s="52" t="s">
        <v>185</v>
      </c>
      <c r="D139" s="87">
        <v>906.18</v>
      </c>
      <c r="E139" s="87">
        <v>10.65</v>
      </c>
      <c r="F139" s="87">
        <v>4.3499999999999996</v>
      </c>
      <c r="G139" s="87">
        <v>0</v>
      </c>
      <c r="H139" s="87">
        <v>0</v>
      </c>
      <c r="I139" s="87">
        <v>0</v>
      </c>
      <c r="J139" s="87">
        <v>30.13</v>
      </c>
      <c r="K139" s="87">
        <v>2430</v>
      </c>
    </row>
    <row r="140" spans="1:13">
      <c r="A140" s="37" t="s">
        <v>374</v>
      </c>
      <c r="B140" s="51" t="s">
        <v>186</v>
      </c>
      <c r="C140" s="52" t="s">
        <v>187</v>
      </c>
      <c r="D140" s="87">
        <v>439.79</v>
      </c>
      <c r="E140" s="87">
        <v>5.0999999999999996</v>
      </c>
      <c r="F140" s="87">
        <v>1.879</v>
      </c>
      <c r="G140" s="87">
        <v>1.77</v>
      </c>
      <c r="H140" s="87">
        <v>0</v>
      </c>
      <c r="I140" s="87">
        <v>0</v>
      </c>
      <c r="J140" s="87">
        <v>13</v>
      </c>
      <c r="K140" s="87">
        <v>1500</v>
      </c>
    </row>
    <row r="141" spans="1:13">
      <c r="A141" s="37" t="s">
        <v>374</v>
      </c>
      <c r="B141" s="51" t="s">
        <v>188</v>
      </c>
      <c r="C141" s="52" t="s">
        <v>189</v>
      </c>
      <c r="D141" s="87">
        <v>1121.21</v>
      </c>
      <c r="E141" s="87">
        <v>22.22</v>
      </c>
      <c r="F141" s="87">
        <v>9.6720000000000006</v>
      </c>
      <c r="G141" s="87">
        <v>2.76</v>
      </c>
      <c r="H141" s="87">
        <v>0</v>
      </c>
      <c r="I141" s="87">
        <v>1.96</v>
      </c>
      <c r="J141" s="87">
        <v>14.82</v>
      </c>
      <c r="K141" s="87">
        <v>543.53</v>
      </c>
    </row>
    <row r="142" spans="1:13">
      <c r="A142" s="37" t="s">
        <v>374</v>
      </c>
      <c r="B142" s="51" t="s">
        <v>190</v>
      </c>
      <c r="C142" s="52" t="s">
        <v>191</v>
      </c>
      <c r="D142" s="89">
        <v>755.32</v>
      </c>
      <c r="E142" s="89">
        <v>11.4</v>
      </c>
      <c r="F142" s="89">
        <v>4.1829999999999998</v>
      </c>
      <c r="G142" s="89">
        <v>7.3</v>
      </c>
      <c r="H142" s="89">
        <v>1.1000000000000001</v>
      </c>
      <c r="I142" s="89">
        <v>2</v>
      </c>
      <c r="J142" s="89">
        <v>12.32</v>
      </c>
      <c r="K142" s="89">
        <v>1030</v>
      </c>
    </row>
    <row r="143" spans="1:13" s="320" customFormat="1">
      <c r="A143" s="320" t="s">
        <v>374</v>
      </c>
      <c r="B143" s="320" t="s">
        <v>361</v>
      </c>
      <c r="C143" s="322" t="s">
        <v>420</v>
      </c>
      <c r="D143" s="346">
        <v>968</v>
      </c>
      <c r="E143" s="346">
        <v>16.8</v>
      </c>
      <c r="F143" s="346">
        <v>7.1</v>
      </c>
      <c r="G143" s="346">
        <v>0</v>
      </c>
      <c r="H143" s="346">
        <v>0</v>
      </c>
      <c r="I143" s="346">
        <v>0</v>
      </c>
      <c r="J143" s="346">
        <v>20.399999999999999</v>
      </c>
      <c r="K143" s="346">
        <v>660</v>
      </c>
    </row>
    <row r="144" spans="1:13" s="320" customFormat="1">
      <c r="A144" s="320" t="s">
        <v>374</v>
      </c>
      <c r="B144" s="320" t="s">
        <v>362</v>
      </c>
      <c r="C144" s="322" t="s">
        <v>445</v>
      </c>
      <c r="D144" s="346">
        <v>1396</v>
      </c>
      <c r="E144" s="346">
        <v>27.4</v>
      </c>
      <c r="F144" s="346">
        <v>14.6</v>
      </c>
      <c r="G144" s="346">
        <v>0</v>
      </c>
      <c r="H144" s="346">
        <v>0</v>
      </c>
      <c r="I144" s="346">
        <v>0</v>
      </c>
      <c r="J144" s="346">
        <v>22.4</v>
      </c>
      <c r="K144" s="346">
        <v>45</v>
      </c>
    </row>
    <row r="145" spans="1:13">
      <c r="A145" s="37" t="s">
        <v>374</v>
      </c>
      <c r="B145" s="42" t="s">
        <v>173</v>
      </c>
      <c r="C145" s="43" t="s">
        <v>174</v>
      </c>
      <c r="D145" s="87">
        <v>2230</v>
      </c>
      <c r="E145" s="87">
        <v>30.3</v>
      </c>
      <c r="F145" s="87">
        <v>2.6</v>
      </c>
      <c r="G145" s="87">
        <v>56.5</v>
      </c>
      <c r="H145" s="87">
        <v>53.9</v>
      </c>
      <c r="I145" s="87">
        <v>0.8</v>
      </c>
      <c r="J145" s="87">
        <v>8.4</v>
      </c>
      <c r="K145" s="87">
        <v>120</v>
      </c>
    </row>
    <row r="146" spans="1:13">
      <c r="A146" s="37" t="s">
        <v>374</v>
      </c>
      <c r="B146" s="42" t="s">
        <v>176</v>
      </c>
      <c r="C146" s="43" t="s">
        <v>177</v>
      </c>
      <c r="D146" s="87">
        <v>1572.75</v>
      </c>
      <c r="E146" s="87">
        <v>7.0000000000000007E-2</v>
      </c>
      <c r="F146" s="87">
        <v>0</v>
      </c>
      <c r="G146" s="87">
        <v>91.8</v>
      </c>
      <c r="H146" s="87">
        <v>71.5</v>
      </c>
      <c r="I146" s="87">
        <v>0</v>
      </c>
      <c r="J146" s="87">
        <v>0.56000000000000005</v>
      </c>
      <c r="K146" s="87">
        <v>26.3</v>
      </c>
    </row>
    <row r="147" spans="1:13">
      <c r="A147" s="37" t="s">
        <v>374</v>
      </c>
      <c r="B147" s="42" t="s">
        <v>178</v>
      </c>
      <c r="C147" s="43" t="s">
        <v>179</v>
      </c>
      <c r="D147" s="87">
        <v>796.12</v>
      </c>
      <c r="E147" s="87">
        <v>10.84</v>
      </c>
      <c r="F147" s="87">
        <v>7.0990000000000002</v>
      </c>
      <c r="G147" s="87">
        <v>19.920000000000002</v>
      </c>
      <c r="H147" s="87">
        <v>19.899999999999999</v>
      </c>
      <c r="I147" s="87">
        <v>0</v>
      </c>
      <c r="J147" s="87">
        <v>3.32</v>
      </c>
      <c r="K147" s="87">
        <v>45</v>
      </c>
    </row>
    <row r="148" spans="1:13">
      <c r="A148" s="37" t="s">
        <v>374</v>
      </c>
      <c r="B148" s="42" t="s">
        <v>180</v>
      </c>
      <c r="C148" s="43" t="s">
        <v>181</v>
      </c>
      <c r="D148" s="87">
        <v>1947.78</v>
      </c>
      <c r="E148" s="87">
        <v>28.9</v>
      </c>
      <c r="F148" s="87">
        <v>6.327</v>
      </c>
      <c r="G148" s="87">
        <v>37.299999999999997</v>
      </c>
      <c r="H148" s="87">
        <v>32.4</v>
      </c>
      <c r="I148" s="87">
        <v>6.2</v>
      </c>
      <c r="J148" s="87">
        <v>14.38</v>
      </c>
      <c r="K148" s="87">
        <v>26</v>
      </c>
    </row>
    <row r="149" spans="1:13">
      <c r="A149" s="37" t="s">
        <v>374</v>
      </c>
      <c r="B149" s="42" t="s">
        <v>182</v>
      </c>
      <c r="C149" s="43" t="s">
        <v>183</v>
      </c>
      <c r="D149" s="87">
        <v>2170.39</v>
      </c>
      <c r="E149" s="87">
        <v>36.799999999999997</v>
      </c>
      <c r="F149" s="87">
        <v>16.398</v>
      </c>
      <c r="G149" s="87">
        <v>41.95</v>
      </c>
      <c r="H149" s="87">
        <v>1.2</v>
      </c>
      <c r="I149" s="87">
        <v>3.84</v>
      </c>
      <c r="J149" s="87">
        <v>5.63</v>
      </c>
      <c r="K149" s="87">
        <v>670</v>
      </c>
    </row>
    <row r="150" spans="1:13" s="320" customFormat="1">
      <c r="A150" s="320" t="s">
        <v>374</v>
      </c>
      <c r="B150" s="325" t="s">
        <v>411</v>
      </c>
      <c r="C150" s="324" t="s">
        <v>446</v>
      </c>
      <c r="D150" s="346">
        <v>1541</v>
      </c>
      <c r="E150" s="346">
        <v>14.5</v>
      </c>
      <c r="F150" s="346">
        <v>9</v>
      </c>
      <c r="G150" s="346">
        <v>54.7</v>
      </c>
      <c r="H150" s="346">
        <v>42.3</v>
      </c>
      <c r="I150" s="346">
        <v>1.4</v>
      </c>
      <c r="J150" s="346">
        <v>3.8</v>
      </c>
      <c r="K150" s="346">
        <v>155</v>
      </c>
    </row>
    <row r="151" spans="1:13" s="320" customFormat="1">
      <c r="A151" s="320" t="s">
        <v>374</v>
      </c>
      <c r="B151" s="325" t="s">
        <v>410</v>
      </c>
      <c r="C151" s="324" t="s">
        <v>447</v>
      </c>
      <c r="D151" s="346">
        <v>1580</v>
      </c>
      <c r="E151" s="346">
        <v>1.1000000000000001</v>
      </c>
      <c r="F151" s="346">
        <v>0.7</v>
      </c>
      <c r="G151" s="346">
        <v>84.4</v>
      </c>
      <c r="H151" s="346">
        <v>38.799999999999997</v>
      </c>
      <c r="I151" s="346">
        <v>1.3</v>
      </c>
      <c r="J151" s="346">
        <v>5.6</v>
      </c>
      <c r="K151" s="346">
        <v>430</v>
      </c>
    </row>
    <row r="152" spans="1:13">
      <c r="A152" s="37" t="s">
        <v>374</v>
      </c>
      <c r="B152" s="37" t="s">
        <v>71</v>
      </c>
      <c r="C152" s="43" t="s">
        <v>72</v>
      </c>
      <c r="D152" s="38">
        <v>709.86</v>
      </c>
      <c r="E152" s="38">
        <v>5.52</v>
      </c>
      <c r="F152" s="38">
        <v>0.93899999999999995</v>
      </c>
      <c r="G152" s="38">
        <v>26.18</v>
      </c>
      <c r="H152" s="38">
        <v>0</v>
      </c>
      <c r="I152" s="38">
        <v>2</v>
      </c>
      <c r="J152" s="38">
        <v>3.56</v>
      </c>
      <c r="K152" s="38">
        <v>67</v>
      </c>
      <c r="L152" s="37" t="s">
        <v>257</v>
      </c>
    </row>
    <row r="153" spans="1:13">
      <c r="A153" s="37" t="s">
        <v>374</v>
      </c>
      <c r="B153" s="42" t="s">
        <v>93</v>
      </c>
      <c r="C153" s="43" t="s">
        <v>94</v>
      </c>
      <c r="D153" s="38">
        <v>364.94</v>
      </c>
      <c r="E153" s="38">
        <v>1.1000000000000001</v>
      </c>
      <c r="F153" s="38">
        <v>0.23</v>
      </c>
      <c r="G153" s="38">
        <v>82.09</v>
      </c>
      <c r="H153" s="38">
        <v>10.18</v>
      </c>
      <c r="I153" s="38">
        <v>2.2000000000000002</v>
      </c>
      <c r="J153" s="38">
        <v>6.67</v>
      </c>
      <c r="K153" s="38">
        <v>1030</v>
      </c>
      <c r="L153" s="37" t="s">
        <v>256</v>
      </c>
      <c r="M153" s="42"/>
    </row>
    <row r="154" spans="1:13">
      <c r="A154" s="37" t="s">
        <v>374</v>
      </c>
      <c r="B154" s="42" t="s">
        <v>205</v>
      </c>
      <c r="C154" s="43" t="s">
        <v>206</v>
      </c>
      <c r="D154" s="87">
        <v>1206.79</v>
      </c>
      <c r="E154" s="87">
        <v>0.41</v>
      </c>
      <c r="F154" s="87">
        <v>0</v>
      </c>
      <c r="G154" s="87">
        <v>69.72</v>
      </c>
      <c r="H154" s="87">
        <v>67.75</v>
      </c>
      <c r="I154" s="87">
        <v>1.1000000000000001</v>
      </c>
      <c r="J154" s="87">
        <v>0.38</v>
      </c>
      <c r="K154" s="87">
        <v>13</v>
      </c>
    </row>
    <row r="155" spans="1:13">
      <c r="A155" s="37" t="s">
        <v>374</v>
      </c>
      <c r="B155" s="42" t="s">
        <v>211</v>
      </c>
      <c r="C155" s="43" t="s">
        <v>212</v>
      </c>
      <c r="D155" s="87">
        <v>209.41</v>
      </c>
      <c r="E155" s="87">
        <v>0.41</v>
      </c>
      <c r="F155" s="87">
        <v>0.04</v>
      </c>
      <c r="G155" s="87">
        <v>9.57</v>
      </c>
      <c r="H155" s="87">
        <v>7.8</v>
      </c>
      <c r="I155" s="87">
        <v>1.7</v>
      </c>
      <c r="J155" s="87">
        <v>1.86</v>
      </c>
      <c r="K155" s="87">
        <v>488</v>
      </c>
    </row>
    <row r="156" spans="1:13">
      <c r="A156" s="37" t="s">
        <v>374</v>
      </c>
      <c r="B156" s="42" t="s">
        <v>213</v>
      </c>
      <c r="C156" s="43" t="s">
        <v>214</v>
      </c>
      <c r="D156" s="87">
        <v>1348.03</v>
      </c>
      <c r="E156" s="87">
        <v>27.6</v>
      </c>
      <c r="F156" s="87">
        <v>3.069</v>
      </c>
      <c r="G156" s="87">
        <v>18.600000000000001</v>
      </c>
      <c r="H156" s="87">
        <v>14.79</v>
      </c>
      <c r="I156" s="87">
        <v>0.8</v>
      </c>
      <c r="J156" s="87">
        <v>0.63</v>
      </c>
      <c r="K156" s="87">
        <v>607</v>
      </c>
    </row>
    <row r="157" spans="1:13">
      <c r="A157" s="37" t="s">
        <v>374</v>
      </c>
      <c r="B157" s="42" t="s">
        <v>215</v>
      </c>
      <c r="C157" s="43" t="s">
        <v>216</v>
      </c>
      <c r="D157" s="87">
        <v>446.68</v>
      </c>
      <c r="E157" s="87">
        <v>0.1</v>
      </c>
      <c r="F157" s="87">
        <v>0</v>
      </c>
      <c r="G157" s="87">
        <v>24.87</v>
      </c>
      <c r="H157" s="87">
        <v>24.4</v>
      </c>
      <c r="I157" s="87">
        <v>1.4</v>
      </c>
      <c r="J157" s="87">
        <v>1.19</v>
      </c>
      <c r="K157" s="87">
        <v>615</v>
      </c>
    </row>
    <row r="158" spans="1:13">
      <c r="A158" s="37" t="s">
        <v>374</v>
      </c>
      <c r="B158" s="42" t="s">
        <v>217</v>
      </c>
      <c r="C158" s="43" t="s">
        <v>218</v>
      </c>
      <c r="D158" s="87">
        <v>1700</v>
      </c>
      <c r="E158" s="87">
        <v>0</v>
      </c>
      <c r="F158" s="87">
        <v>0</v>
      </c>
      <c r="G158" s="87">
        <v>100</v>
      </c>
      <c r="H158" s="87">
        <v>100</v>
      </c>
      <c r="I158" s="87">
        <v>0</v>
      </c>
      <c r="J158" s="87">
        <v>0</v>
      </c>
      <c r="K158" s="87">
        <v>0</v>
      </c>
    </row>
    <row r="159" spans="1:13" s="34" customFormat="1">
      <c r="A159" s="34" t="s">
        <v>204</v>
      </c>
      <c r="B159" s="40" t="s">
        <v>207</v>
      </c>
      <c r="C159" s="41" t="s">
        <v>208</v>
      </c>
      <c r="D159" s="129">
        <v>2530</v>
      </c>
      <c r="E159" s="129">
        <v>50</v>
      </c>
      <c r="F159" s="86">
        <v>8.5</v>
      </c>
      <c r="G159" s="86">
        <v>7.2</v>
      </c>
      <c r="H159" s="86">
        <v>4.7</v>
      </c>
      <c r="I159" s="86">
        <v>6</v>
      </c>
      <c r="J159" s="86">
        <v>30</v>
      </c>
      <c r="K159" s="86">
        <v>310</v>
      </c>
      <c r="L159" s="34" t="s">
        <v>473</v>
      </c>
      <c r="M159" s="34" t="s">
        <v>544</v>
      </c>
    </row>
    <row r="160" spans="1:13">
      <c r="A160" s="37" t="s">
        <v>204</v>
      </c>
      <c r="B160" s="37" t="s">
        <v>158</v>
      </c>
      <c r="C160" s="44" t="s">
        <v>403</v>
      </c>
      <c r="D160" s="347">
        <v>2560</v>
      </c>
      <c r="E160" s="347">
        <v>54.4</v>
      </c>
      <c r="F160" s="347">
        <v>8.4</v>
      </c>
      <c r="G160" s="347">
        <v>10</v>
      </c>
      <c r="H160" s="347">
        <v>5</v>
      </c>
      <c r="I160" s="347">
        <v>6</v>
      </c>
      <c r="J160" s="347">
        <v>27</v>
      </c>
      <c r="K160" s="347">
        <v>8</v>
      </c>
      <c r="L160" s="37" t="s">
        <v>473</v>
      </c>
      <c r="M160" s="37" t="s">
        <v>545</v>
      </c>
    </row>
    <row r="161" spans="1:26">
      <c r="A161" s="37" t="s">
        <v>204</v>
      </c>
      <c r="B161" s="42" t="s">
        <v>355</v>
      </c>
      <c r="C161" s="43" t="s">
        <v>404</v>
      </c>
      <c r="D161" s="347">
        <v>335</v>
      </c>
      <c r="E161" s="347">
        <v>0</v>
      </c>
      <c r="F161" s="347">
        <v>0</v>
      </c>
      <c r="G161" s="347">
        <v>17.5</v>
      </c>
      <c r="H161" s="347">
        <v>15.6</v>
      </c>
      <c r="I161" s="347">
        <v>1.4</v>
      </c>
      <c r="J161" s="347">
        <v>1</v>
      </c>
      <c r="K161" s="347">
        <v>340</v>
      </c>
      <c r="L161" s="37" t="s">
        <v>473</v>
      </c>
      <c r="M161" s="37" t="s">
        <v>546</v>
      </c>
    </row>
    <row r="162" spans="1:26" s="320" customFormat="1">
      <c r="A162" s="320" t="s">
        <v>204</v>
      </c>
      <c r="B162" s="325" t="s">
        <v>356</v>
      </c>
      <c r="C162" s="324" t="s">
        <v>405</v>
      </c>
      <c r="D162" s="323">
        <v>210</v>
      </c>
      <c r="E162" s="323">
        <v>0.2</v>
      </c>
      <c r="F162" s="323">
        <v>0</v>
      </c>
      <c r="G162" s="323">
        <v>4</v>
      </c>
      <c r="H162" s="323">
        <v>3.9</v>
      </c>
      <c r="I162" s="323">
        <v>0.8</v>
      </c>
      <c r="J162" s="323">
        <v>5.7</v>
      </c>
      <c r="K162" s="323">
        <v>6100</v>
      </c>
    </row>
    <row r="163" spans="1:26" s="320" customFormat="1">
      <c r="A163" s="320" t="s">
        <v>204</v>
      </c>
      <c r="B163" s="325" t="s">
        <v>357</v>
      </c>
      <c r="C163" s="324" t="s">
        <v>406</v>
      </c>
      <c r="D163" s="323">
        <v>182</v>
      </c>
      <c r="E163" s="323">
        <v>0.2</v>
      </c>
      <c r="F163" s="323">
        <v>0</v>
      </c>
      <c r="G163" s="323">
        <v>3.2</v>
      </c>
      <c r="H163" s="323">
        <v>2.9</v>
      </c>
      <c r="I163" s="323">
        <v>0.8</v>
      </c>
      <c r="J163" s="323">
        <v>4.3</v>
      </c>
      <c r="K163" s="323">
        <v>3600</v>
      </c>
    </row>
    <row r="164" spans="1:26" s="320" customFormat="1">
      <c r="A164" s="320" t="s">
        <v>204</v>
      </c>
      <c r="B164" s="325" t="s">
        <v>360</v>
      </c>
      <c r="C164" s="324" t="s">
        <v>407</v>
      </c>
      <c r="D164" s="346">
        <v>676</v>
      </c>
      <c r="E164" s="346">
        <v>1.2</v>
      </c>
      <c r="F164" s="346">
        <v>0.2</v>
      </c>
      <c r="G164" s="346">
        <v>14.5</v>
      </c>
      <c r="H164" s="346">
        <v>11.6</v>
      </c>
      <c r="I164" s="346">
        <v>11.1</v>
      </c>
      <c r="J164" s="346">
        <v>17.399999999999999</v>
      </c>
      <c r="K164" s="346">
        <v>3100</v>
      </c>
    </row>
    <row r="165" spans="1:26" s="328" customFormat="1" ht="15.75" customHeight="1">
      <c r="A165" s="326" t="s">
        <v>204</v>
      </c>
      <c r="B165" s="326" t="s">
        <v>716</v>
      </c>
      <c r="C165" s="327" t="s">
        <v>717</v>
      </c>
      <c r="D165" s="327">
        <v>155</v>
      </c>
      <c r="E165" s="327" t="s">
        <v>749</v>
      </c>
      <c r="F165" s="327" t="s">
        <v>749</v>
      </c>
      <c r="G165" s="327">
        <v>6.6</v>
      </c>
      <c r="H165" s="327">
        <v>3.9</v>
      </c>
      <c r="I165" s="327">
        <v>1.9</v>
      </c>
      <c r="J165" s="327">
        <v>1.4</v>
      </c>
      <c r="K165" s="327">
        <f>430/1000</f>
        <v>0.43</v>
      </c>
      <c r="L165" s="326" t="s">
        <v>747</v>
      </c>
      <c r="M165" s="342" t="s">
        <v>754</v>
      </c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</row>
    <row r="166" spans="1:26" s="34" customFormat="1">
      <c r="A166" s="34" t="s">
        <v>219</v>
      </c>
      <c r="B166" s="45" t="s">
        <v>220</v>
      </c>
      <c r="C166" s="46" t="s">
        <v>221</v>
      </c>
      <c r="D166" s="86">
        <v>1489.29</v>
      </c>
      <c r="E166" s="86">
        <v>9.6999999999999993</v>
      </c>
      <c r="F166" s="86">
        <v>4.5350000000000001</v>
      </c>
      <c r="G166" s="86">
        <v>87.7</v>
      </c>
      <c r="H166" s="86">
        <v>52.1</v>
      </c>
      <c r="I166" s="86">
        <v>5.7</v>
      </c>
      <c r="J166" s="86">
        <v>11.79</v>
      </c>
      <c r="K166" s="86">
        <v>109</v>
      </c>
    </row>
    <row r="167" spans="1:26">
      <c r="A167" s="37" t="s">
        <v>219</v>
      </c>
      <c r="B167" s="42" t="s">
        <v>222</v>
      </c>
      <c r="C167" s="43" t="s">
        <v>223</v>
      </c>
      <c r="D167" s="87">
        <v>185.3</v>
      </c>
      <c r="E167" s="87">
        <v>0</v>
      </c>
      <c r="F167" s="87">
        <v>0</v>
      </c>
      <c r="G167" s="87">
        <v>10.9</v>
      </c>
      <c r="H167" s="87">
        <v>10.9</v>
      </c>
      <c r="I167" s="87">
        <v>0</v>
      </c>
      <c r="J167" s="87">
        <v>0</v>
      </c>
      <c r="K167" s="87">
        <v>12</v>
      </c>
    </row>
    <row r="168" spans="1:26">
      <c r="A168" s="37" t="s">
        <v>219</v>
      </c>
      <c r="B168" s="42" t="s">
        <v>224</v>
      </c>
      <c r="C168" s="47" t="s">
        <v>225</v>
      </c>
      <c r="D168" s="87">
        <v>0</v>
      </c>
      <c r="E168" s="87">
        <v>0</v>
      </c>
      <c r="F168" s="87">
        <v>0</v>
      </c>
      <c r="G168" s="87">
        <v>0</v>
      </c>
      <c r="H168" s="87">
        <v>0</v>
      </c>
      <c r="I168" s="87">
        <v>0</v>
      </c>
      <c r="J168" s="87">
        <v>0</v>
      </c>
      <c r="K168" s="87">
        <v>6</v>
      </c>
    </row>
    <row r="169" spans="1:26">
      <c r="A169" s="37" t="s">
        <v>219</v>
      </c>
      <c r="B169" s="42" t="s">
        <v>226</v>
      </c>
      <c r="C169" s="43" t="s">
        <v>227</v>
      </c>
      <c r="D169" s="39">
        <v>206.6</v>
      </c>
      <c r="E169" s="89">
        <v>0.3</v>
      </c>
      <c r="F169" s="89">
        <v>0</v>
      </c>
      <c r="G169" s="39">
        <v>11.5</v>
      </c>
      <c r="H169" s="39">
        <v>11.5</v>
      </c>
      <c r="I169" s="39">
        <v>0</v>
      </c>
      <c r="J169" s="90">
        <v>0.17</v>
      </c>
      <c r="K169" s="39">
        <v>16</v>
      </c>
    </row>
    <row r="170" spans="1:26">
      <c r="A170" s="37" t="s">
        <v>219</v>
      </c>
      <c r="B170" s="42" t="s">
        <v>228</v>
      </c>
      <c r="C170" s="47" t="s">
        <v>229</v>
      </c>
      <c r="D170" s="87">
        <v>183.22</v>
      </c>
      <c r="E170" s="87">
        <v>0.03</v>
      </c>
      <c r="F170" s="87">
        <v>7.0000000000000001E-3</v>
      </c>
      <c r="G170" s="87">
        <v>10.4</v>
      </c>
      <c r="H170" s="87">
        <v>10.4</v>
      </c>
      <c r="I170" s="87">
        <v>0.3</v>
      </c>
      <c r="J170" s="87">
        <v>0.31</v>
      </c>
      <c r="K170" s="87">
        <v>3</v>
      </c>
    </row>
    <row r="171" spans="1:26">
      <c r="A171" s="37" t="s">
        <v>219</v>
      </c>
      <c r="B171" s="42" t="s">
        <v>230</v>
      </c>
      <c r="C171" s="43" t="s">
        <v>231</v>
      </c>
      <c r="D171" s="87">
        <v>1600.75</v>
      </c>
      <c r="E171" s="87">
        <v>0.62</v>
      </c>
      <c r="F171" s="87">
        <v>9.1999999999999998E-2</v>
      </c>
      <c r="G171" s="87">
        <v>92.75</v>
      </c>
      <c r="H171" s="87">
        <v>92.75</v>
      </c>
      <c r="I171" s="87">
        <v>0.3</v>
      </c>
      <c r="J171" s="87">
        <v>0.06</v>
      </c>
      <c r="K171" s="87">
        <v>187</v>
      </c>
    </row>
    <row r="172" spans="1:26">
      <c r="A172" s="37" t="s">
        <v>219</v>
      </c>
      <c r="B172" s="42" t="s">
        <v>366</v>
      </c>
      <c r="C172" s="47" t="s">
        <v>399</v>
      </c>
      <c r="D172" s="88">
        <v>175</v>
      </c>
      <c r="E172" s="88">
        <v>0</v>
      </c>
      <c r="F172" s="88">
        <v>0</v>
      </c>
      <c r="G172" s="88">
        <v>10.3</v>
      </c>
      <c r="H172" s="88">
        <v>10.3</v>
      </c>
      <c r="I172" s="88">
        <v>0</v>
      </c>
      <c r="J172" s="88">
        <v>0</v>
      </c>
      <c r="K172" s="88">
        <v>110</v>
      </c>
    </row>
    <row r="173" spans="1:26">
      <c r="A173" s="37" t="s">
        <v>219</v>
      </c>
      <c r="B173" s="42" t="s">
        <v>367</v>
      </c>
      <c r="C173" s="43" t="s">
        <v>400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</row>
    <row r="174" spans="1:26">
      <c r="A174" s="37" t="s">
        <v>219</v>
      </c>
      <c r="B174" s="42" t="s">
        <v>368</v>
      </c>
      <c r="C174" s="47" t="s">
        <v>401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</row>
    <row r="175" spans="1:26">
      <c r="A175" s="37" t="s">
        <v>219</v>
      </c>
      <c r="B175" s="42" t="s">
        <v>369</v>
      </c>
      <c r="C175" s="43" t="s">
        <v>402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</row>
    <row r="176" spans="1:26" s="34" customFormat="1">
      <c r="A176" s="34" t="s">
        <v>232</v>
      </c>
      <c r="B176" s="40" t="s">
        <v>233</v>
      </c>
      <c r="C176" s="41" t="s">
        <v>234</v>
      </c>
      <c r="D176" s="86">
        <v>1085.3399999999999</v>
      </c>
      <c r="E176" s="86">
        <v>12.66</v>
      </c>
      <c r="F176" s="86">
        <v>6.6029999999999998</v>
      </c>
      <c r="G176" s="86">
        <v>26.88</v>
      </c>
      <c r="H176" s="86">
        <v>0.65</v>
      </c>
      <c r="I176" s="86">
        <v>0.9</v>
      </c>
      <c r="J176" s="86">
        <v>9.41</v>
      </c>
      <c r="K176" s="86">
        <v>455</v>
      </c>
      <c r="L176" s="34" t="s">
        <v>256</v>
      </c>
    </row>
    <row r="177" spans="1:12">
      <c r="A177" s="37" t="s">
        <v>232</v>
      </c>
      <c r="B177" s="42" t="s">
        <v>235</v>
      </c>
      <c r="C177" s="43" t="s">
        <v>236</v>
      </c>
      <c r="D177" s="87">
        <v>916.58</v>
      </c>
      <c r="E177" s="87">
        <v>10.69</v>
      </c>
      <c r="F177" s="87">
        <v>5.1680000000000001</v>
      </c>
      <c r="G177" s="87">
        <v>26.65</v>
      </c>
      <c r="H177" s="87">
        <v>0.25</v>
      </c>
      <c r="I177" s="87">
        <v>4.2</v>
      </c>
      <c r="J177" s="87">
        <v>4</v>
      </c>
      <c r="K177" s="87">
        <v>190.26</v>
      </c>
      <c r="L177" s="37" t="s">
        <v>256</v>
      </c>
    </row>
    <row r="178" spans="1:12">
      <c r="A178" s="37" t="s">
        <v>232</v>
      </c>
      <c r="B178" s="42" t="s">
        <v>237</v>
      </c>
      <c r="C178" s="43" t="s">
        <v>238</v>
      </c>
      <c r="D178" s="87">
        <v>1255.6400000000001</v>
      </c>
      <c r="E178" s="87">
        <v>20.25</v>
      </c>
      <c r="F178" s="87">
        <v>9.9459999999999997</v>
      </c>
      <c r="G178" s="87">
        <v>14.6</v>
      </c>
      <c r="H178" s="87">
        <v>0</v>
      </c>
      <c r="I178" s="87">
        <v>0.11</v>
      </c>
      <c r="J178" s="87">
        <v>15.19</v>
      </c>
      <c r="K178" s="87">
        <v>314</v>
      </c>
      <c r="L178" s="37" t="s">
        <v>256</v>
      </c>
    </row>
    <row r="179" spans="1:12">
      <c r="A179" s="37" t="s">
        <v>232</v>
      </c>
      <c r="B179" s="42" t="s">
        <v>239</v>
      </c>
      <c r="C179" s="43" t="s">
        <v>240</v>
      </c>
      <c r="D179" s="87">
        <v>992.73</v>
      </c>
      <c r="E179" s="87">
        <v>7.2</v>
      </c>
      <c r="F179" s="87">
        <v>3.181</v>
      </c>
      <c r="G179" s="87">
        <v>27.6</v>
      </c>
      <c r="H179" s="87">
        <v>1</v>
      </c>
      <c r="I179" s="87">
        <v>1.7</v>
      </c>
      <c r="J179" s="87">
        <v>12.38</v>
      </c>
      <c r="K179" s="87">
        <v>540</v>
      </c>
      <c r="L179" s="37" t="s">
        <v>543</v>
      </c>
    </row>
    <row r="180" spans="1:12">
      <c r="A180" s="37" t="s">
        <v>232</v>
      </c>
      <c r="B180" s="42" t="s">
        <v>241</v>
      </c>
      <c r="C180" s="43" t="s">
        <v>242</v>
      </c>
      <c r="D180" s="87">
        <v>1087.53</v>
      </c>
      <c r="E180" s="87">
        <v>13.3</v>
      </c>
      <c r="F180" s="87">
        <v>5.6379999999999999</v>
      </c>
      <c r="G180" s="87">
        <v>21.4</v>
      </c>
      <c r="H180" s="87">
        <v>4.0999999999999996</v>
      </c>
      <c r="I180" s="87">
        <v>1.2</v>
      </c>
      <c r="J180" s="87">
        <v>13.63</v>
      </c>
      <c r="K180" s="87">
        <v>760</v>
      </c>
      <c r="L180" s="37" t="s">
        <v>256</v>
      </c>
    </row>
    <row r="181" spans="1:12" s="320" customFormat="1">
      <c r="A181" s="320" t="s">
        <v>232</v>
      </c>
      <c r="B181" s="325" t="s">
        <v>393</v>
      </c>
      <c r="C181" s="324" t="s">
        <v>396</v>
      </c>
      <c r="D181" s="321">
        <v>458</v>
      </c>
      <c r="E181" s="321">
        <v>1.42</v>
      </c>
      <c r="F181" s="321">
        <v>0.38</v>
      </c>
      <c r="G181" s="321">
        <v>16.420000000000002</v>
      </c>
      <c r="H181" s="321">
        <v>2.25</v>
      </c>
      <c r="I181" s="321">
        <v>1.17</v>
      </c>
      <c r="J181" s="321">
        <v>6.46</v>
      </c>
      <c r="K181" s="321">
        <v>275</v>
      </c>
      <c r="L181" s="320" t="s">
        <v>543</v>
      </c>
    </row>
    <row r="182" spans="1:12" s="320" customFormat="1">
      <c r="A182" s="320" t="s">
        <v>232</v>
      </c>
      <c r="B182" s="325" t="s">
        <v>394</v>
      </c>
      <c r="C182" s="324" t="s">
        <v>397</v>
      </c>
      <c r="D182" s="346">
        <v>1026</v>
      </c>
      <c r="E182" s="346">
        <v>11.8</v>
      </c>
      <c r="F182" s="346">
        <v>4.3</v>
      </c>
      <c r="G182" s="346">
        <v>25</v>
      </c>
      <c r="H182" s="346">
        <v>0.2</v>
      </c>
      <c r="I182" s="346">
        <v>4.5</v>
      </c>
      <c r="J182" s="346">
        <v>7.7</v>
      </c>
      <c r="K182" s="346">
        <v>368</v>
      </c>
      <c r="L182" s="320" t="s">
        <v>543</v>
      </c>
    </row>
    <row r="183" spans="1:12" s="320" customFormat="1">
      <c r="A183" s="320" t="s">
        <v>232</v>
      </c>
      <c r="B183" s="325" t="s">
        <v>395</v>
      </c>
      <c r="C183" s="324" t="s">
        <v>398</v>
      </c>
      <c r="D183" s="346">
        <v>850</v>
      </c>
      <c r="E183" s="346">
        <v>6.5</v>
      </c>
      <c r="F183" s="346">
        <v>1.5</v>
      </c>
      <c r="G183" s="346">
        <v>31.5</v>
      </c>
      <c r="H183" s="346">
        <v>5.8</v>
      </c>
      <c r="I183" s="346">
        <v>0.7</v>
      </c>
      <c r="J183" s="346">
        <v>4.2</v>
      </c>
      <c r="K183" s="346">
        <v>280</v>
      </c>
      <c r="L183" s="320" t="s">
        <v>543</v>
      </c>
    </row>
    <row r="184" spans="1:12">
      <c r="A184" s="37" t="s">
        <v>232</v>
      </c>
      <c r="B184" s="37" t="s">
        <v>459</v>
      </c>
      <c r="C184" s="44" t="s">
        <v>469</v>
      </c>
      <c r="D184" s="88">
        <v>521</v>
      </c>
      <c r="E184" s="88">
        <v>7.9</v>
      </c>
      <c r="F184" s="88">
        <v>5.0999999999999996</v>
      </c>
      <c r="G184" s="88">
        <v>5.3</v>
      </c>
      <c r="H184" s="88">
        <v>5.2</v>
      </c>
      <c r="I184" s="88">
        <v>0.4</v>
      </c>
      <c r="J184" s="88">
        <v>8.1999999999999993</v>
      </c>
      <c r="K184" s="88">
        <v>530</v>
      </c>
      <c r="L184" s="37" t="s">
        <v>256</v>
      </c>
    </row>
    <row r="185" spans="1:12">
      <c r="A185" s="37" t="s">
        <v>232</v>
      </c>
      <c r="B185" s="37" t="s">
        <v>460</v>
      </c>
      <c r="C185" s="44" t="s">
        <v>470</v>
      </c>
      <c r="D185" s="88">
        <v>582</v>
      </c>
      <c r="E185" s="88">
        <v>9.4</v>
      </c>
      <c r="F185" s="88">
        <v>3.8</v>
      </c>
      <c r="G185" s="88">
        <v>4.4000000000000004</v>
      </c>
      <c r="H185" s="88">
        <v>2.6</v>
      </c>
      <c r="I185" s="88">
        <v>1</v>
      </c>
      <c r="J185" s="88">
        <v>9.5</v>
      </c>
      <c r="K185" s="88">
        <v>39</v>
      </c>
      <c r="L185" s="37" t="s">
        <v>256</v>
      </c>
    </row>
    <row r="186" spans="1:12">
      <c r="A186" s="37" t="s">
        <v>232</v>
      </c>
      <c r="B186" s="37" t="s">
        <v>461</v>
      </c>
      <c r="C186" s="44" t="s">
        <v>471</v>
      </c>
      <c r="D186" s="88">
        <v>728</v>
      </c>
      <c r="E186" s="88">
        <v>12</v>
      </c>
      <c r="F186" s="88">
        <v>5.6</v>
      </c>
      <c r="G186" s="88">
        <v>5.0999999999999996</v>
      </c>
      <c r="H186" s="88">
        <v>5</v>
      </c>
      <c r="I186" s="88">
        <v>2.2000000000000002</v>
      </c>
      <c r="J186" s="88">
        <v>11.7</v>
      </c>
      <c r="K186" s="88">
        <v>380</v>
      </c>
      <c r="L186" s="37" t="s">
        <v>256</v>
      </c>
    </row>
    <row r="187" spans="1:12">
      <c r="A187" s="37" t="s">
        <v>232</v>
      </c>
      <c r="B187" s="37" t="s">
        <v>464</v>
      </c>
      <c r="C187" s="44" t="s">
        <v>472</v>
      </c>
      <c r="D187" s="88">
        <v>2848</v>
      </c>
      <c r="E187" s="88">
        <v>35.200000000000003</v>
      </c>
      <c r="F187" s="88">
        <v>7.1</v>
      </c>
      <c r="G187" s="88">
        <v>60</v>
      </c>
      <c r="H187" s="88">
        <v>8.9</v>
      </c>
      <c r="I187" s="88">
        <v>7.7</v>
      </c>
      <c r="J187" s="88">
        <v>28.1</v>
      </c>
      <c r="K187" s="88">
        <v>1042</v>
      </c>
      <c r="L187" s="37" t="s">
        <v>543</v>
      </c>
    </row>
    <row r="188" spans="1:12">
      <c r="A188" s="37" t="s">
        <v>232</v>
      </c>
      <c r="B188" s="37" t="s">
        <v>462</v>
      </c>
      <c r="C188" s="44" t="s">
        <v>509</v>
      </c>
      <c r="D188" s="88">
        <v>3470</v>
      </c>
      <c r="E188" s="88">
        <v>41.6</v>
      </c>
      <c r="F188" s="88">
        <v>12</v>
      </c>
      <c r="G188" s="88">
        <v>78.900000000000006</v>
      </c>
      <c r="H188" s="88">
        <v>7.6</v>
      </c>
      <c r="I188" s="88">
        <v>6.8</v>
      </c>
      <c r="J188" s="88">
        <v>31</v>
      </c>
      <c r="K188" s="88">
        <v>1551</v>
      </c>
      <c r="L188" s="37" t="s">
        <v>543</v>
      </c>
    </row>
    <row r="189" spans="1:12">
      <c r="A189" s="37" t="s">
        <v>232</v>
      </c>
      <c r="B189" s="37" t="s">
        <v>463</v>
      </c>
      <c r="C189" s="44" t="s">
        <v>510</v>
      </c>
      <c r="D189" s="88">
        <v>1090</v>
      </c>
      <c r="E189" s="88">
        <v>13.3</v>
      </c>
      <c r="F189" s="88">
        <v>5.6</v>
      </c>
      <c r="G189" s="88">
        <v>21.4</v>
      </c>
      <c r="H189" s="88">
        <v>4.0999999999999996</v>
      </c>
      <c r="I189" s="88">
        <v>1.2</v>
      </c>
      <c r="J189" s="88">
        <v>13.6</v>
      </c>
      <c r="K189" s="88">
        <v>760</v>
      </c>
      <c r="L189" s="37" t="s">
        <v>543</v>
      </c>
    </row>
    <row r="190" spans="1:12" s="34" customFormat="1">
      <c r="A190" s="34" t="s">
        <v>243</v>
      </c>
      <c r="B190" s="34" t="s">
        <v>244</v>
      </c>
      <c r="C190" s="48" t="s">
        <v>245</v>
      </c>
      <c r="D190" s="35">
        <v>341.69</v>
      </c>
      <c r="E190" s="35">
        <v>0.02</v>
      </c>
      <c r="F190" s="35">
        <v>0</v>
      </c>
      <c r="G190" s="35">
        <v>2.2999999999999998</v>
      </c>
      <c r="H190" s="35">
        <v>2.2999999999999998</v>
      </c>
      <c r="I190" s="35">
        <v>0</v>
      </c>
      <c r="J190" s="35">
        <v>0.19</v>
      </c>
      <c r="K190" s="35">
        <v>6.4</v>
      </c>
      <c r="L190" s="34" t="s">
        <v>256</v>
      </c>
    </row>
    <row r="191" spans="1:12">
      <c r="A191" s="37" t="s">
        <v>243</v>
      </c>
      <c r="B191" s="37" t="s">
        <v>246</v>
      </c>
      <c r="C191" s="44" t="s">
        <v>247</v>
      </c>
      <c r="D191" s="38">
        <v>144.65</v>
      </c>
      <c r="E191" s="38">
        <v>0</v>
      </c>
      <c r="F191" s="38">
        <v>0</v>
      </c>
      <c r="G191" s="38">
        <v>0.65</v>
      </c>
      <c r="H191" s="38">
        <v>0.65</v>
      </c>
      <c r="I191" s="38">
        <v>0</v>
      </c>
      <c r="J191" s="38">
        <v>0.35</v>
      </c>
      <c r="K191" s="38">
        <v>2</v>
      </c>
      <c r="L191" s="37" t="s">
        <v>256</v>
      </c>
    </row>
    <row r="192" spans="1:12" s="34" customFormat="1">
      <c r="A192" s="34" t="s">
        <v>675</v>
      </c>
      <c r="B192" s="34" t="s">
        <v>676</v>
      </c>
      <c r="C192" s="48">
        <v>12001</v>
      </c>
      <c r="D192" s="35">
        <v>0</v>
      </c>
      <c r="E192" s="35">
        <v>0</v>
      </c>
      <c r="F192" s="36">
        <v>0</v>
      </c>
      <c r="G192" s="35">
        <v>0</v>
      </c>
      <c r="H192" s="36">
        <v>0</v>
      </c>
      <c r="I192" s="35">
        <v>0</v>
      </c>
      <c r="J192" s="35">
        <v>0</v>
      </c>
      <c r="K192" s="35">
        <v>0</v>
      </c>
      <c r="L192" s="34" t="s">
        <v>758</v>
      </c>
    </row>
    <row r="193" spans="2:3">
      <c r="B193" s="42"/>
      <c r="C193" s="84"/>
    </row>
  </sheetData>
  <hyperlinks>
    <hyperlink ref="M8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</sheetPr>
  <dimension ref="A1:AI71"/>
  <sheetViews>
    <sheetView topLeftCell="A49" zoomScale="55" zoomScaleNormal="55" workbookViewId="0">
      <selection activeCell="A61" sqref="A61:XFD61"/>
    </sheetView>
  </sheetViews>
  <sheetFormatPr defaultColWidth="10.85546875" defaultRowHeight="15.75"/>
  <cols>
    <col min="1" max="1" width="30.140625" style="2" customWidth="1"/>
    <col min="2" max="2" width="13.140625" style="96" customWidth="1"/>
    <col min="3" max="3" width="14" style="96" customWidth="1"/>
    <col min="4" max="4" width="21.140625" style="96" customWidth="1"/>
    <col min="5" max="5" width="14" style="96" customWidth="1"/>
    <col min="6" max="6" width="23.42578125" style="96" customWidth="1"/>
    <col min="7" max="7" width="19.140625" style="96" customWidth="1"/>
    <col min="8" max="8" width="21.85546875" style="96" customWidth="1"/>
    <col min="9" max="9" width="12.7109375" style="96" customWidth="1"/>
    <col min="10" max="10" width="19.42578125" style="96" customWidth="1"/>
    <col min="11" max="11" width="18.42578125" style="96" customWidth="1"/>
    <col min="12" max="12" width="19.5703125" style="96" customWidth="1"/>
    <col min="13" max="13" width="23" style="96" customWidth="1"/>
    <col min="14" max="14" width="23.28515625" style="96" customWidth="1"/>
    <col min="15" max="15" width="27.140625" style="96" customWidth="1"/>
    <col min="16" max="18" width="10.85546875" style="96"/>
    <col min="19" max="19" width="16.42578125" style="96" customWidth="1"/>
    <col min="20" max="20" width="14.28515625" style="96" customWidth="1"/>
    <col min="21" max="35" width="10.85546875" style="96"/>
    <col min="36" max="16384" width="10.85546875" style="2"/>
  </cols>
  <sheetData>
    <row r="1" spans="1:35" s="91" customFormat="1">
      <c r="A1" s="91" t="s">
        <v>768</v>
      </c>
      <c r="B1" s="95" t="s">
        <v>265</v>
      </c>
      <c r="C1" s="95" t="s">
        <v>266</v>
      </c>
      <c r="D1" s="95" t="s">
        <v>267</v>
      </c>
      <c r="E1" s="95" t="s">
        <v>268</v>
      </c>
      <c r="F1" s="95" t="s">
        <v>269</v>
      </c>
      <c r="G1" s="95" t="s">
        <v>270</v>
      </c>
      <c r="H1" s="95" t="s">
        <v>271</v>
      </c>
      <c r="I1" s="95" t="s">
        <v>272</v>
      </c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</row>
    <row r="2" spans="1:35">
      <c r="A2" s="2" t="s">
        <v>273</v>
      </c>
      <c r="B2" s="96">
        <v>6.7</v>
      </c>
      <c r="C2" s="96" t="s">
        <v>274</v>
      </c>
      <c r="D2" s="96" t="s">
        <v>275</v>
      </c>
      <c r="E2" s="96" t="s">
        <v>276</v>
      </c>
      <c r="F2" s="96" t="s">
        <v>277</v>
      </c>
      <c r="G2" s="96">
        <v>18</v>
      </c>
      <c r="H2" s="96" t="s">
        <v>278</v>
      </c>
      <c r="I2" s="97">
        <v>1400</v>
      </c>
    </row>
    <row r="3" spans="1:35">
      <c r="A3" s="2" t="s">
        <v>279</v>
      </c>
      <c r="B3" s="96">
        <v>13</v>
      </c>
      <c r="C3" s="96" t="s">
        <v>274</v>
      </c>
      <c r="D3" s="96" t="s">
        <v>275</v>
      </c>
      <c r="E3" s="96" t="s">
        <v>276</v>
      </c>
      <c r="F3" s="96" t="s">
        <v>277</v>
      </c>
      <c r="G3" s="96">
        <v>28</v>
      </c>
      <c r="H3" s="96" t="s">
        <v>278</v>
      </c>
      <c r="I3" s="96">
        <v>2300</v>
      </c>
    </row>
    <row r="4" spans="1:35">
      <c r="A4" s="2" t="s">
        <v>280</v>
      </c>
      <c r="B4" s="96">
        <v>8.9</v>
      </c>
      <c r="C4" s="96" t="s">
        <v>274</v>
      </c>
      <c r="D4" s="96" t="s">
        <v>275</v>
      </c>
      <c r="E4" s="96" t="s">
        <v>276</v>
      </c>
      <c r="F4" s="96" t="s">
        <v>277</v>
      </c>
      <c r="G4" s="96">
        <v>25</v>
      </c>
      <c r="H4" s="96" t="s">
        <v>278</v>
      </c>
      <c r="I4" s="96">
        <v>2300</v>
      </c>
    </row>
    <row r="5" spans="1:35">
      <c r="A5" s="2" t="s">
        <v>281</v>
      </c>
      <c r="B5" s="96">
        <v>11.3</v>
      </c>
      <c r="C5" s="96" t="s">
        <v>274</v>
      </c>
      <c r="D5" s="96" t="s">
        <v>275</v>
      </c>
      <c r="E5" s="96" t="s">
        <v>276</v>
      </c>
      <c r="F5" s="96" t="s">
        <v>277</v>
      </c>
      <c r="G5" s="96">
        <v>30</v>
      </c>
      <c r="H5" s="96" t="s">
        <v>278</v>
      </c>
      <c r="I5" s="96">
        <v>2300</v>
      </c>
    </row>
    <row r="8" spans="1:35" s="91" customFormat="1">
      <c r="A8" s="91" t="s">
        <v>769</v>
      </c>
      <c r="B8" s="95" t="s">
        <v>265</v>
      </c>
      <c r="C8" s="95" t="s">
        <v>266</v>
      </c>
      <c r="D8" s="95" t="s">
        <v>267</v>
      </c>
      <c r="E8" s="95" t="s">
        <v>268</v>
      </c>
      <c r="F8" s="95" t="s">
        <v>269</v>
      </c>
      <c r="G8" s="95" t="s">
        <v>270</v>
      </c>
      <c r="H8" s="95" t="s">
        <v>271</v>
      </c>
      <c r="I8" s="95" t="s">
        <v>272</v>
      </c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</row>
    <row r="9" spans="1:35">
      <c r="A9" s="2" t="s">
        <v>273</v>
      </c>
      <c r="B9" s="96">
        <v>6.7</v>
      </c>
      <c r="C9" s="96" t="s">
        <v>274</v>
      </c>
      <c r="D9" s="96" t="s">
        <v>275</v>
      </c>
      <c r="E9" s="96" t="s">
        <v>276</v>
      </c>
      <c r="F9" s="96" t="s">
        <v>277</v>
      </c>
      <c r="G9" s="96">
        <v>18</v>
      </c>
      <c r="H9" s="96" t="s">
        <v>278</v>
      </c>
      <c r="I9" s="97">
        <v>1400</v>
      </c>
    </row>
    <row r="10" spans="1:35">
      <c r="A10" s="2" t="s">
        <v>279</v>
      </c>
      <c r="B10" s="96">
        <v>13</v>
      </c>
      <c r="C10" s="96" t="s">
        <v>274</v>
      </c>
      <c r="D10" s="96" t="s">
        <v>275</v>
      </c>
      <c r="E10" s="96" t="s">
        <v>276</v>
      </c>
      <c r="F10" s="96" t="s">
        <v>277</v>
      </c>
      <c r="G10" s="96">
        <v>28</v>
      </c>
      <c r="H10" s="96" t="s">
        <v>278</v>
      </c>
      <c r="I10" s="96">
        <v>2300</v>
      </c>
    </row>
    <row r="11" spans="1:35">
      <c r="A11" s="2" t="s">
        <v>280</v>
      </c>
      <c r="B11" s="96">
        <v>8.9</v>
      </c>
      <c r="C11" s="96" t="s">
        <v>274</v>
      </c>
      <c r="D11" s="96" t="s">
        <v>275</v>
      </c>
      <c r="E11" s="96" t="s">
        <v>276</v>
      </c>
      <c r="F11" s="96" t="s">
        <v>277</v>
      </c>
      <c r="G11" s="96">
        <v>25</v>
      </c>
      <c r="H11" s="96" t="s">
        <v>278</v>
      </c>
      <c r="I11" s="96">
        <v>2300</v>
      </c>
    </row>
    <row r="12" spans="1:35">
      <c r="A12" s="2" t="s">
        <v>281</v>
      </c>
      <c r="B12" s="96">
        <v>11.3</v>
      </c>
      <c r="C12" s="96" t="s">
        <v>274</v>
      </c>
      <c r="D12" s="96" t="s">
        <v>275</v>
      </c>
      <c r="E12" s="96" t="s">
        <v>276</v>
      </c>
      <c r="F12" s="96" t="s">
        <v>277</v>
      </c>
      <c r="G12" s="96">
        <v>30</v>
      </c>
      <c r="H12" s="96" t="s">
        <v>278</v>
      </c>
      <c r="I12" s="96">
        <v>2300</v>
      </c>
    </row>
    <row r="15" spans="1:35" s="91" customFormat="1">
      <c r="A15" s="91" t="s">
        <v>264</v>
      </c>
      <c r="B15" s="95" t="s">
        <v>265</v>
      </c>
      <c r="C15" s="95" t="s">
        <v>266</v>
      </c>
      <c r="D15" s="95" t="s">
        <v>267</v>
      </c>
      <c r="E15" s="95" t="s">
        <v>268</v>
      </c>
      <c r="F15" s="95" t="s">
        <v>269</v>
      </c>
      <c r="G15" s="95" t="s">
        <v>270</v>
      </c>
      <c r="H15" s="95" t="s">
        <v>271</v>
      </c>
      <c r="I15" s="95" t="s">
        <v>272</v>
      </c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</row>
    <row r="16" spans="1:35">
      <c r="A16" s="2" t="s">
        <v>273</v>
      </c>
      <c r="B16" s="96">
        <v>6.7</v>
      </c>
      <c r="C16" s="96" t="s">
        <v>274</v>
      </c>
      <c r="D16" s="96" t="s">
        <v>275</v>
      </c>
      <c r="E16" s="96" t="s">
        <v>276</v>
      </c>
      <c r="F16" s="96" t="s">
        <v>277</v>
      </c>
      <c r="G16" s="96">
        <v>18</v>
      </c>
      <c r="H16" s="96" t="s">
        <v>278</v>
      </c>
      <c r="I16" s="97">
        <v>1400</v>
      </c>
    </row>
    <row r="17" spans="1:35">
      <c r="A17" s="2" t="s">
        <v>279</v>
      </c>
      <c r="B17" s="96">
        <v>13</v>
      </c>
      <c r="C17" s="96" t="s">
        <v>274</v>
      </c>
      <c r="D17" s="96" t="s">
        <v>275</v>
      </c>
      <c r="E17" s="96" t="s">
        <v>276</v>
      </c>
      <c r="F17" s="96" t="s">
        <v>277</v>
      </c>
      <c r="G17" s="96">
        <v>28</v>
      </c>
      <c r="H17" s="96" t="s">
        <v>278</v>
      </c>
      <c r="I17" s="96">
        <v>2300</v>
      </c>
    </row>
    <row r="18" spans="1:35">
      <c r="A18" s="2" t="s">
        <v>280</v>
      </c>
      <c r="B18" s="96">
        <v>8.9</v>
      </c>
      <c r="C18" s="96" t="s">
        <v>274</v>
      </c>
      <c r="D18" s="96" t="s">
        <v>275</v>
      </c>
      <c r="E18" s="96" t="s">
        <v>276</v>
      </c>
      <c r="F18" s="96" t="s">
        <v>277</v>
      </c>
      <c r="G18" s="96">
        <v>25</v>
      </c>
      <c r="H18" s="96" t="s">
        <v>278</v>
      </c>
      <c r="I18" s="96">
        <v>2300</v>
      </c>
    </row>
    <row r="19" spans="1:35">
      <c r="A19" s="2" t="s">
        <v>281</v>
      </c>
      <c r="B19" s="96">
        <v>11.3</v>
      </c>
      <c r="C19" s="96" t="s">
        <v>274</v>
      </c>
      <c r="D19" s="96" t="s">
        <v>275</v>
      </c>
      <c r="E19" s="96" t="s">
        <v>276</v>
      </c>
      <c r="F19" s="96" t="s">
        <v>277</v>
      </c>
      <c r="G19" s="96">
        <v>30</v>
      </c>
      <c r="H19" s="96" t="s">
        <v>278</v>
      </c>
      <c r="I19" s="96">
        <v>2300</v>
      </c>
    </row>
    <row r="22" spans="1:35" s="94" customFormat="1" ht="15.75" customHeight="1">
      <c r="A22" s="93" t="s">
        <v>282</v>
      </c>
      <c r="B22" s="98" t="s">
        <v>265</v>
      </c>
      <c r="C22" s="95" t="s">
        <v>283</v>
      </c>
      <c r="D22" s="95" t="s">
        <v>284</v>
      </c>
      <c r="E22" s="95" t="s">
        <v>285</v>
      </c>
      <c r="F22" s="98" t="s">
        <v>286</v>
      </c>
      <c r="G22" s="98" t="s">
        <v>287</v>
      </c>
      <c r="H22" s="95" t="s">
        <v>288</v>
      </c>
      <c r="I22" s="98" t="s">
        <v>289</v>
      </c>
      <c r="J22" s="98" t="s">
        <v>268</v>
      </c>
      <c r="K22" s="98" t="s">
        <v>290</v>
      </c>
      <c r="L22" s="98" t="s">
        <v>266</v>
      </c>
      <c r="M22" s="98" t="s">
        <v>267</v>
      </c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</row>
    <row r="23" spans="1:35">
      <c r="A23" s="3" t="s">
        <v>273</v>
      </c>
      <c r="B23" s="97">
        <v>7.3</v>
      </c>
      <c r="C23" s="96">
        <v>60</v>
      </c>
      <c r="D23" s="96">
        <v>25</v>
      </c>
      <c r="E23" s="96">
        <v>230</v>
      </c>
      <c r="F23" s="96">
        <v>113</v>
      </c>
      <c r="G23" s="96">
        <v>16.5</v>
      </c>
      <c r="H23" s="96">
        <v>64</v>
      </c>
      <c r="I23" s="96">
        <v>2800</v>
      </c>
      <c r="J23" s="96">
        <v>54.2</v>
      </c>
      <c r="K23" s="96">
        <v>13.2</v>
      </c>
      <c r="L23" s="96">
        <v>33</v>
      </c>
      <c r="M23" s="96">
        <v>14.2</v>
      </c>
    </row>
    <row r="24" spans="1:35">
      <c r="A24" s="3" t="s">
        <v>279</v>
      </c>
      <c r="B24" s="97">
        <v>14.2</v>
      </c>
      <c r="C24" s="96">
        <v>128</v>
      </c>
      <c r="D24" s="96">
        <v>52</v>
      </c>
      <c r="E24" s="96">
        <v>408</v>
      </c>
      <c r="F24" s="96">
        <v>135</v>
      </c>
      <c r="G24" s="96">
        <v>21.1</v>
      </c>
      <c r="H24" s="96">
        <v>139</v>
      </c>
      <c r="I24" s="96">
        <v>3840</v>
      </c>
      <c r="J24" s="96">
        <v>49</v>
      </c>
      <c r="K24" s="96">
        <v>16</v>
      </c>
      <c r="L24" s="96">
        <v>34.9</v>
      </c>
      <c r="M24" s="96">
        <v>14.3</v>
      </c>
    </row>
    <row r="25" spans="1:35">
      <c r="A25" s="3" t="s">
        <v>291</v>
      </c>
      <c r="B25" s="97">
        <v>9.6</v>
      </c>
      <c r="C25" s="96">
        <v>84</v>
      </c>
      <c r="D25" s="96">
        <v>32</v>
      </c>
      <c r="E25" s="96">
        <v>253</v>
      </c>
      <c r="F25" s="96">
        <v>94</v>
      </c>
      <c r="G25" s="96">
        <v>17.899999999999999</v>
      </c>
      <c r="H25" s="96">
        <v>97</v>
      </c>
      <c r="I25" s="96">
        <v>2780</v>
      </c>
      <c r="J25" s="96">
        <v>46</v>
      </c>
      <c r="K25" s="96">
        <v>17</v>
      </c>
      <c r="L25" s="96">
        <v>34.5</v>
      </c>
      <c r="M25" s="96">
        <v>13.6</v>
      </c>
    </row>
    <row r="26" spans="1:35">
      <c r="A26" s="3" t="s">
        <v>292</v>
      </c>
      <c r="B26" s="97">
        <v>12.5</v>
      </c>
      <c r="C26" s="96">
        <v>108</v>
      </c>
      <c r="D26" s="96">
        <v>41</v>
      </c>
      <c r="E26" s="96">
        <v>327</v>
      </c>
      <c r="F26" s="96">
        <v>130</v>
      </c>
      <c r="G26" s="96">
        <v>23.4</v>
      </c>
      <c r="H26" s="96">
        <v>130</v>
      </c>
      <c r="I26" s="96">
        <v>3800</v>
      </c>
      <c r="J26" s="96">
        <v>45</v>
      </c>
      <c r="K26" s="96">
        <v>16.7</v>
      </c>
      <c r="L26" s="96">
        <v>34.299999999999997</v>
      </c>
      <c r="M26" s="96">
        <v>13.3</v>
      </c>
    </row>
    <row r="28" spans="1:35" s="94" customFormat="1">
      <c r="A28" s="91" t="s">
        <v>293</v>
      </c>
      <c r="B28" s="131"/>
      <c r="C28" s="137"/>
      <c r="D28" s="137"/>
      <c r="E28" s="137"/>
      <c r="F28" s="137"/>
      <c r="G28" s="131"/>
      <c r="H28" s="137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</row>
    <row r="29" spans="1:35" s="91" customFormat="1">
      <c r="A29" s="91" t="s">
        <v>768</v>
      </c>
      <c r="B29" s="103" t="s">
        <v>265</v>
      </c>
      <c r="C29" s="95" t="s">
        <v>283</v>
      </c>
      <c r="D29" s="95" t="s">
        <v>294</v>
      </c>
      <c r="E29" s="95" t="s">
        <v>285</v>
      </c>
      <c r="F29" s="95" t="s">
        <v>295</v>
      </c>
      <c r="G29" s="103" t="s">
        <v>287</v>
      </c>
      <c r="H29" s="95" t="s">
        <v>288</v>
      </c>
      <c r="I29" s="103" t="s">
        <v>272</v>
      </c>
      <c r="J29" s="103" t="s">
        <v>520</v>
      </c>
      <c r="K29" s="103" t="s">
        <v>521</v>
      </c>
      <c r="L29" s="103" t="s">
        <v>522</v>
      </c>
      <c r="M29" s="103" t="s">
        <v>523</v>
      </c>
      <c r="N29" s="103" t="s">
        <v>524</v>
      </c>
      <c r="O29" s="103" t="s">
        <v>525</v>
      </c>
      <c r="P29" s="103" t="s">
        <v>526</v>
      </c>
      <c r="Q29" s="103" t="s">
        <v>527</v>
      </c>
      <c r="R29" s="103" t="s">
        <v>528</v>
      </c>
      <c r="S29" s="103" t="s">
        <v>529</v>
      </c>
      <c r="T29" s="103" t="s">
        <v>530</v>
      </c>
      <c r="U29" s="95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</row>
    <row r="30" spans="1:35" s="8" customFormat="1">
      <c r="A30" s="18" t="s">
        <v>296</v>
      </c>
      <c r="B30" s="132">
        <f>B16-(B16*0.015)</f>
        <v>6.5994999999999999</v>
      </c>
      <c r="C30" s="97">
        <v>36</v>
      </c>
      <c r="D30" s="97">
        <v>0</v>
      </c>
      <c r="E30" s="97">
        <v>177</v>
      </c>
      <c r="F30" s="97">
        <v>0</v>
      </c>
      <c r="G30" s="130">
        <v>18</v>
      </c>
      <c r="H30" s="133">
        <v>59</v>
      </c>
      <c r="I30" s="134">
        <v>300</v>
      </c>
      <c r="J30" s="97">
        <v>15</v>
      </c>
      <c r="K30" s="97">
        <v>0</v>
      </c>
      <c r="L30" s="97">
        <v>20</v>
      </c>
      <c r="M30" s="97">
        <v>45</v>
      </c>
      <c r="N30" s="97">
        <v>2</v>
      </c>
      <c r="O30" s="97">
        <v>0.4</v>
      </c>
      <c r="P30" s="97">
        <v>3</v>
      </c>
      <c r="Q30" s="97">
        <v>1</v>
      </c>
      <c r="R30" s="97">
        <v>2</v>
      </c>
      <c r="S30" s="97">
        <v>1</v>
      </c>
      <c r="T30" s="97">
        <v>0</v>
      </c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</row>
    <row r="31" spans="1:35" s="8" customFormat="1">
      <c r="A31" s="18" t="s">
        <v>297</v>
      </c>
      <c r="B31" s="132">
        <f>B16+(B16*0.015)</f>
        <v>6.8005000000000004</v>
      </c>
      <c r="C31" s="97">
        <v>63</v>
      </c>
      <c r="D31" s="97">
        <v>18</v>
      </c>
      <c r="E31" s="97">
        <v>256</v>
      </c>
      <c r="F31" s="97">
        <v>39</v>
      </c>
      <c r="G31" s="130" t="s">
        <v>321</v>
      </c>
      <c r="H31" s="97">
        <v>99</v>
      </c>
      <c r="I31" s="97">
        <v>1400</v>
      </c>
      <c r="J31" s="97">
        <v>25</v>
      </c>
      <c r="K31" s="97">
        <v>10</v>
      </c>
      <c r="L31" s="97">
        <v>35</v>
      </c>
      <c r="M31" s="97">
        <v>65</v>
      </c>
      <c r="N31" s="133" t="s">
        <v>321</v>
      </c>
      <c r="O31" s="133" t="s">
        <v>321</v>
      </c>
      <c r="P31" s="133" t="s">
        <v>321</v>
      </c>
      <c r="Q31" s="133" t="s">
        <v>321</v>
      </c>
      <c r="R31" s="133" t="s">
        <v>321</v>
      </c>
      <c r="S31" s="133" t="s">
        <v>321</v>
      </c>
      <c r="T31" s="97">
        <v>100</v>
      </c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</row>
    <row r="32" spans="1:35" s="8" customFormat="1">
      <c r="A32" s="18" t="s">
        <v>298</v>
      </c>
      <c r="B32" s="132">
        <f>B17-(B17*0.015)</f>
        <v>12.805</v>
      </c>
      <c r="C32" s="97">
        <v>70</v>
      </c>
      <c r="D32" s="97">
        <v>0</v>
      </c>
      <c r="E32" s="97">
        <v>344</v>
      </c>
      <c r="F32" s="97">
        <v>0</v>
      </c>
      <c r="G32" s="130">
        <v>34</v>
      </c>
      <c r="H32" s="97">
        <v>114</v>
      </c>
      <c r="I32" s="97">
        <v>460</v>
      </c>
      <c r="J32" s="97">
        <v>15</v>
      </c>
      <c r="K32" s="97">
        <v>0</v>
      </c>
      <c r="L32" s="97">
        <v>20</v>
      </c>
      <c r="M32" s="97">
        <v>45</v>
      </c>
      <c r="N32" s="97">
        <v>2</v>
      </c>
      <c r="O32" s="97">
        <v>0.4</v>
      </c>
      <c r="P32" s="97">
        <v>3</v>
      </c>
      <c r="Q32" s="97">
        <v>1</v>
      </c>
      <c r="R32" s="97">
        <v>2</v>
      </c>
      <c r="S32" s="97">
        <v>2</v>
      </c>
      <c r="T32" s="97">
        <v>0</v>
      </c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</row>
    <row r="33" spans="1:35" s="8" customFormat="1">
      <c r="A33" s="18" t="s">
        <v>299</v>
      </c>
      <c r="B33" s="132">
        <f>B17+(B17*0.015)</f>
        <v>13.195</v>
      </c>
      <c r="C33" s="97">
        <v>123</v>
      </c>
      <c r="D33" s="97">
        <v>35</v>
      </c>
      <c r="E33" s="97">
        <v>497</v>
      </c>
      <c r="F33" s="97">
        <v>76</v>
      </c>
      <c r="G33" s="130" t="s">
        <v>321</v>
      </c>
      <c r="H33" s="97">
        <v>191</v>
      </c>
      <c r="I33" s="97">
        <v>2300</v>
      </c>
      <c r="J33" s="97">
        <v>25</v>
      </c>
      <c r="K33" s="97">
        <v>10</v>
      </c>
      <c r="L33" s="97">
        <v>35</v>
      </c>
      <c r="M33" s="97">
        <v>65</v>
      </c>
      <c r="N33" s="133" t="s">
        <v>321</v>
      </c>
      <c r="O33" s="133" t="s">
        <v>321</v>
      </c>
      <c r="P33" s="133" t="s">
        <v>321</v>
      </c>
      <c r="Q33" s="133" t="s">
        <v>321</v>
      </c>
      <c r="R33" s="133" t="s">
        <v>321</v>
      </c>
      <c r="S33" s="133" t="s">
        <v>321</v>
      </c>
      <c r="T33" s="97">
        <v>100</v>
      </c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</row>
    <row r="34" spans="1:35" s="8" customFormat="1">
      <c r="A34" s="18" t="s">
        <v>300</v>
      </c>
      <c r="B34" s="132">
        <f>B18-(B18*0.015)</f>
        <v>8.7665000000000006</v>
      </c>
      <c r="C34" s="97">
        <v>48</v>
      </c>
      <c r="D34" s="97">
        <v>0</v>
      </c>
      <c r="E34" s="97">
        <v>235</v>
      </c>
      <c r="F34" s="97">
        <v>0</v>
      </c>
      <c r="G34" s="130">
        <v>24</v>
      </c>
      <c r="H34" s="97">
        <v>78</v>
      </c>
      <c r="I34" s="97">
        <v>920</v>
      </c>
      <c r="J34" s="97">
        <v>15</v>
      </c>
      <c r="K34" s="97">
        <v>0</v>
      </c>
      <c r="L34" s="97">
        <v>20</v>
      </c>
      <c r="M34" s="97">
        <v>45</v>
      </c>
      <c r="N34" s="97">
        <v>2</v>
      </c>
      <c r="O34" s="97">
        <v>0.4</v>
      </c>
      <c r="P34" s="97">
        <v>3</v>
      </c>
      <c r="Q34" s="97">
        <v>1</v>
      </c>
      <c r="R34" s="97">
        <v>3.2</v>
      </c>
      <c r="S34" s="97">
        <v>2</v>
      </c>
      <c r="T34" s="97">
        <v>0</v>
      </c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</row>
    <row r="35" spans="1:35" s="8" customFormat="1">
      <c r="A35" s="18" t="s">
        <v>301</v>
      </c>
      <c r="B35" s="132">
        <f>B18+(B18*0.015)</f>
        <v>9.0335000000000001</v>
      </c>
      <c r="C35" s="97">
        <v>84</v>
      </c>
      <c r="D35" s="97">
        <v>24</v>
      </c>
      <c r="E35" s="97">
        <v>340</v>
      </c>
      <c r="F35" s="97">
        <v>52</v>
      </c>
      <c r="G35" s="130" t="s">
        <v>321</v>
      </c>
      <c r="H35" s="97">
        <v>131</v>
      </c>
      <c r="I35" s="97">
        <v>2300</v>
      </c>
      <c r="J35" s="97">
        <v>25</v>
      </c>
      <c r="K35" s="97">
        <v>10</v>
      </c>
      <c r="L35" s="97">
        <v>35</v>
      </c>
      <c r="M35" s="97">
        <v>65</v>
      </c>
      <c r="N35" s="133" t="s">
        <v>321</v>
      </c>
      <c r="O35" s="133" t="s">
        <v>321</v>
      </c>
      <c r="P35" s="133" t="s">
        <v>321</v>
      </c>
      <c r="Q35" s="133" t="s">
        <v>321</v>
      </c>
      <c r="R35" s="133" t="s">
        <v>321</v>
      </c>
      <c r="S35" s="133" t="s">
        <v>321</v>
      </c>
      <c r="T35" s="97">
        <v>100</v>
      </c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</row>
    <row r="36" spans="1:35" s="8" customFormat="1">
      <c r="A36" s="18" t="s">
        <v>302</v>
      </c>
      <c r="B36" s="132">
        <f>B19-(B19*0.015)</f>
        <v>11.130500000000001</v>
      </c>
      <c r="C36" s="97">
        <v>61</v>
      </c>
      <c r="D36" s="97">
        <v>0</v>
      </c>
      <c r="E36" s="97">
        <v>292</v>
      </c>
      <c r="F36" s="97">
        <v>0</v>
      </c>
      <c r="G36" s="130">
        <v>30</v>
      </c>
      <c r="H36" s="97">
        <v>99</v>
      </c>
      <c r="I36" s="97">
        <v>920</v>
      </c>
      <c r="J36" s="97">
        <v>15</v>
      </c>
      <c r="K36" s="97">
        <v>0</v>
      </c>
      <c r="L36" s="97">
        <v>20</v>
      </c>
      <c r="M36" s="97">
        <v>45</v>
      </c>
      <c r="N36" s="97">
        <v>2</v>
      </c>
      <c r="O36" s="97">
        <v>0.4</v>
      </c>
      <c r="P36" s="97">
        <v>3</v>
      </c>
      <c r="Q36" s="97">
        <v>1</v>
      </c>
      <c r="R36" s="97">
        <v>3.2</v>
      </c>
      <c r="S36" s="97">
        <v>2</v>
      </c>
      <c r="T36" s="97">
        <v>0</v>
      </c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</row>
    <row r="37" spans="1:35" s="8" customFormat="1">
      <c r="A37" s="18" t="s">
        <v>303</v>
      </c>
      <c r="B37" s="132">
        <f>B19+(B19*0.015)</f>
        <v>11.4695</v>
      </c>
      <c r="C37" s="97">
        <v>107</v>
      </c>
      <c r="D37" s="97">
        <v>31</v>
      </c>
      <c r="E37" s="97">
        <v>432</v>
      </c>
      <c r="F37" s="97">
        <v>66</v>
      </c>
      <c r="G37" s="130" t="s">
        <v>321</v>
      </c>
      <c r="H37" s="97">
        <v>166</v>
      </c>
      <c r="I37" s="97">
        <v>2300</v>
      </c>
      <c r="J37" s="97">
        <v>25</v>
      </c>
      <c r="K37" s="97">
        <v>10</v>
      </c>
      <c r="L37" s="97">
        <v>35</v>
      </c>
      <c r="M37" s="97">
        <v>65</v>
      </c>
      <c r="N37" s="133" t="s">
        <v>321</v>
      </c>
      <c r="O37" s="133" t="s">
        <v>321</v>
      </c>
      <c r="P37" s="133" t="s">
        <v>321</v>
      </c>
      <c r="Q37" s="133" t="s">
        <v>321</v>
      </c>
      <c r="R37" s="133" t="s">
        <v>321</v>
      </c>
      <c r="S37" s="133" t="s">
        <v>321</v>
      </c>
      <c r="T37" s="97">
        <v>100</v>
      </c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</row>
    <row r="39" spans="1:35" s="94" customFormat="1">
      <c r="A39" s="91" t="s">
        <v>293</v>
      </c>
      <c r="B39" s="131"/>
      <c r="C39" s="137"/>
      <c r="D39" s="137"/>
      <c r="E39" s="137"/>
      <c r="F39" s="137"/>
      <c r="G39" s="131"/>
      <c r="H39" s="137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</row>
    <row r="40" spans="1:35" s="91" customFormat="1">
      <c r="A40" s="91" t="s">
        <v>769</v>
      </c>
      <c r="B40" s="103" t="s">
        <v>265</v>
      </c>
      <c r="C40" s="95" t="s">
        <v>283</v>
      </c>
      <c r="D40" s="95" t="s">
        <v>294</v>
      </c>
      <c r="E40" s="95" t="s">
        <v>285</v>
      </c>
      <c r="F40" s="95" t="s">
        <v>295</v>
      </c>
      <c r="G40" s="103" t="s">
        <v>287</v>
      </c>
      <c r="H40" s="95" t="s">
        <v>288</v>
      </c>
      <c r="I40" s="103" t="s">
        <v>272</v>
      </c>
      <c r="J40" s="103" t="s">
        <v>520</v>
      </c>
      <c r="K40" s="103" t="s">
        <v>521</v>
      </c>
      <c r="L40" s="103" t="s">
        <v>522</v>
      </c>
      <c r="M40" s="103" t="s">
        <v>523</v>
      </c>
      <c r="N40" s="103" t="s">
        <v>524</v>
      </c>
      <c r="O40" s="103" t="s">
        <v>525</v>
      </c>
      <c r="P40" s="103" t="s">
        <v>526</v>
      </c>
      <c r="Q40" s="103" t="s">
        <v>527</v>
      </c>
      <c r="R40" s="103" t="s">
        <v>528</v>
      </c>
      <c r="S40" s="103" t="s">
        <v>529</v>
      </c>
      <c r="T40" s="103" t="s">
        <v>530</v>
      </c>
      <c r="U40" s="95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</row>
    <row r="41" spans="1:35" s="8" customFormat="1">
      <c r="A41" s="18" t="s">
        <v>296</v>
      </c>
      <c r="B41" s="132">
        <f>B16-(B16*0.015)</f>
        <v>6.5994999999999999</v>
      </c>
      <c r="C41" s="97">
        <v>36</v>
      </c>
      <c r="D41" s="97">
        <v>0</v>
      </c>
      <c r="E41" s="97">
        <v>177</v>
      </c>
      <c r="F41" s="97">
        <v>0</v>
      </c>
      <c r="G41" s="130">
        <v>18</v>
      </c>
      <c r="H41" s="133">
        <v>59</v>
      </c>
      <c r="I41" s="134">
        <v>300</v>
      </c>
      <c r="J41" s="97">
        <v>15</v>
      </c>
      <c r="K41" s="97">
        <v>0</v>
      </c>
      <c r="L41" s="97">
        <v>20</v>
      </c>
      <c r="M41" s="97">
        <v>45</v>
      </c>
      <c r="N41" s="97">
        <v>2</v>
      </c>
      <c r="O41" s="97">
        <v>0.4</v>
      </c>
      <c r="P41" s="97">
        <v>3</v>
      </c>
      <c r="Q41" s="97">
        <v>1</v>
      </c>
      <c r="R41" s="97">
        <v>2</v>
      </c>
      <c r="S41" s="97">
        <v>1</v>
      </c>
      <c r="T41" s="97">
        <v>0</v>
      </c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</row>
    <row r="42" spans="1:35" s="8" customFormat="1">
      <c r="A42" s="18" t="s">
        <v>297</v>
      </c>
      <c r="B42" s="132">
        <f>B16+(B16*0.015)</f>
        <v>6.8005000000000004</v>
      </c>
      <c r="C42" s="97">
        <v>63</v>
      </c>
      <c r="D42" s="97">
        <v>18</v>
      </c>
      <c r="E42" s="97">
        <v>256</v>
      </c>
      <c r="F42" s="97">
        <v>39</v>
      </c>
      <c r="G42" s="130" t="s">
        <v>321</v>
      </c>
      <c r="H42" s="97">
        <v>99</v>
      </c>
      <c r="I42" s="97">
        <v>1400</v>
      </c>
      <c r="J42" s="97">
        <v>25</v>
      </c>
      <c r="K42" s="97">
        <v>10</v>
      </c>
      <c r="L42" s="97">
        <v>35</v>
      </c>
      <c r="M42" s="97">
        <v>65</v>
      </c>
      <c r="N42" s="133" t="s">
        <v>321</v>
      </c>
      <c r="O42" s="133" t="s">
        <v>321</v>
      </c>
      <c r="P42" s="133" t="s">
        <v>321</v>
      </c>
      <c r="Q42" s="133" t="s">
        <v>321</v>
      </c>
      <c r="R42" s="133" t="s">
        <v>321</v>
      </c>
      <c r="S42" s="133" t="s">
        <v>321</v>
      </c>
      <c r="T42" s="97">
        <v>100</v>
      </c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</row>
    <row r="43" spans="1:35" s="8" customFormat="1">
      <c r="A43" s="18" t="s">
        <v>298</v>
      </c>
      <c r="B43" s="132">
        <f>B17-(B17*0.015)</f>
        <v>12.805</v>
      </c>
      <c r="C43" s="97">
        <v>70</v>
      </c>
      <c r="D43" s="97">
        <v>0</v>
      </c>
      <c r="E43" s="97">
        <v>344</v>
      </c>
      <c r="F43" s="97">
        <v>0</v>
      </c>
      <c r="G43" s="130">
        <v>34</v>
      </c>
      <c r="H43" s="97">
        <v>114</v>
      </c>
      <c r="I43" s="97">
        <v>460</v>
      </c>
      <c r="J43" s="97">
        <v>15</v>
      </c>
      <c r="K43" s="97">
        <v>0</v>
      </c>
      <c r="L43" s="97">
        <v>20</v>
      </c>
      <c r="M43" s="97">
        <v>45</v>
      </c>
      <c r="N43" s="97">
        <v>2</v>
      </c>
      <c r="O43" s="97">
        <v>0.4</v>
      </c>
      <c r="P43" s="97">
        <v>3</v>
      </c>
      <c r="Q43" s="97">
        <v>1</v>
      </c>
      <c r="R43" s="97">
        <v>2</v>
      </c>
      <c r="S43" s="97">
        <v>2</v>
      </c>
      <c r="T43" s="97">
        <v>0</v>
      </c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</row>
    <row r="44" spans="1:35" s="8" customFormat="1">
      <c r="A44" s="18" t="s">
        <v>299</v>
      </c>
      <c r="B44" s="132">
        <f>B17+(B17*0.015)</f>
        <v>13.195</v>
      </c>
      <c r="C44" s="97">
        <v>123</v>
      </c>
      <c r="D44" s="97">
        <v>35</v>
      </c>
      <c r="E44" s="97">
        <v>497</v>
      </c>
      <c r="F44" s="97">
        <v>76</v>
      </c>
      <c r="G44" s="130" t="s">
        <v>321</v>
      </c>
      <c r="H44" s="97">
        <v>191</v>
      </c>
      <c r="I44" s="97">
        <v>2300</v>
      </c>
      <c r="J44" s="97">
        <v>25</v>
      </c>
      <c r="K44" s="97">
        <v>10</v>
      </c>
      <c r="L44" s="97">
        <v>35</v>
      </c>
      <c r="M44" s="97">
        <v>65</v>
      </c>
      <c r="N44" s="133" t="s">
        <v>321</v>
      </c>
      <c r="O44" s="133" t="s">
        <v>321</v>
      </c>
      <c r="P44" s="133" t="s">
        <v>321</v>
      </c>
      <c r="Q44" s="133" t="s">
        <v>321</v>
      </c>
      <c r="R44" s="133" t="s">
        <v>321</v>
      </c>
      <c r="S44" s="133" t="s">
        <v>321</v>
      </c>
      <c r="T44" s="97">
        <v>100</v>
      </c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</row>
    <row r="45" spans="1:35" s="8" customFormat="1">
      <c r="A45" s="18" t="s">
        <v>300</v>
      </c>
      <c r="B45" s="132">
        <f>B18-(B18*0.015)</f>
        <v>8.7665000000000006</v>
      </c>
      <c r="C45" s="97">
        <v>48</v>
      </c>
      <c r="D45" s="97">
        <v>0</v>
      </c>
      <c r="E45" s="97">
        <v>235</v>
      </c>
      <c r="F45" s="97">
        <v>0</v>
      </c>
      <c r="G45" s="130">
        <v>24</v>
      </c>
      <c r="H45" s="97">
        <v>78</v>
      </c>
      <c r="I45" s="97">
        <v>920</v>
      </c>
      <c r="J45" s="97">
        <v>15</v>
      </c>
      <c r="K45" s="97">
        <v>0</v>
      </c>
      <c r="L45" s="97">
        <v>20</v>
      </c>
      <c r="M45" s="97">
        <v>45</v>
      </c>
      <c r="N45" s="97">
        <v>2</v>
      </c>
      <c r="O45" s="97">
        <v>0.4</v>
      </c>
      <c r="P45" s="97">
        <v>3</v>
      </c>
      <c r="Q45" s="97">
        <v>1</v>
      </c>
      <c r="R45" s="97">
        <v>3.2</v>
      </c>
      <c r="S45" s="97">
        <v>2</v>
      </c>
      <c r="T45" s="97">
        <v>0</v>
      </c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</row>
    <row r="46" spans="1:35" s="8" customFormat="1">
      <c r="A46" s="18" t="s">
        <v>301</v>
      </c>
      <c r="B46" s="132">
        <f>B18+(B18*0.015)</f>
        <v>9.0335000000000001</v>
      </c>
      <c r="C46" s="97">
        <v>84</v>
      </c>
      <c r="D46" s="97">
        <v>24</v>
      </c>
      <c r="E46" s="97">
        <v>340</v>
      </c>
      <c r="F46" s="97">
        <v>52</v>
      </c>
      <c r="G46" s="130" t="s">
        <v>321</v>
      </c>
      <c r="H46" s="97">
        <v>131</v>
      </c>
      <c r="I46" s="97">
        <v>2300</v>
      </c>
      <c r="J46" s="97">
        <v>25</v>
      </c>
      <c r="K46" s="97">
        <v>10</v>
      </c>
      <c r="L46" s="97">
        <v>35</v>
      </c>
      <c r="M46" s="97">
        <v>65</v>
      </c>
      <c r="N46" s="133" t="s">
        <v>321</v>
      </c>
      <c r="O46" s="133" t="s">
        <v>321</v>
      </c>
      <c r="P46" s="133" t="s">
        <v>321</v>
      </c>
      <c r="Q46" s="133" t="s">
        <v>321</v>
      </c>
      <c r="R46" s="133" t="s">
        <v>321</v>
      </c>
      <c r="S46" s="133" t="s">
        <v>321</v>
      </c>
      <c r="T46" s="97">
        <v>100</v>
      </c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</row>
    <row r="47" spans="1:35" s="8" customFormat="1">
      <c r="A47" s="18" t="s">
        <v>302</v>
      </c>
      <c r="B47" s="132">
        <f>B19-(B19*0.015)</f>
        <v>11.130500000000001</v>
      </c>
      <c r="C47" s="97">
        <v>61</v>
      </c>
      <c r="D47" s="97">
        <v>0</v>
      </c>
      <c r="E47" s="97">
        <v>292</v>
      </c>
      <c r="F47" s="97">
        <v>0</v>
      </c>
      <c r="G47" s="130">
        <v>30</v>
      </c>
      <c r="H47" s="97">
        <v>99</v>
      </c>
      <c r="I47" s="97">
        <v>920</v>
      </c>
      <c r="J47" s="97">
        <v>15</v>
      </c>
      <c r="K47" s="97">
        <v>0</v>
      </c>
      <c r="L47" s="97">
        <v>20</v>
      </c>
      <c r="M47" s="97">
        <v>45</v>
      </c>
      <c r="N47" s="97">
        <v>2</v>
      </c>
      <c r="O47" s="97">
        <v>0.4</v>
      </c>
      <c r="P47" s="97">
        <v>3</v>
      </c>
      <c r="Q47" s="97">
        <v>1</v>
      </c>
      <c r="R47" s="97">
        <v>3.2</v>
      </c>
      <c r="S47" s="97">
        <v>2</v>
      </c>
      <c r="T47" s="97">
        <v>0</v>
      </c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</row>
    <row r="48" spans="1:35" s="8" customFormat="1">
      <c r="A48" s="18" t="s">
        <v>303</v>
      </c>
      <c r="B48" s="132">
        <f>B19+(B19*0.015)</f>
        <v>11.4695</v>
      </c>
      <c r="C48" s="97">
        <v>107</v>
      </c>
      <c r="D48" s="97">
        <v>31</v>
      </c>
      <c r="E48" s="97">
        <v>432</v>
      </c>
      <c r="F48" s="97">
        <v>66</v>
      </c>
      <c r="G48" s="130" t="s">
        <v>321</v>
      </c>
      <c r="H48" s="97">
        <v>166</v>
      </c>
      <c r="I48" s="97">
        <v>2300</v>
      </c>
      <c r="J48" s="97">
        <v>25</v>
      </c>
      <c r="K48" s="97">
        <v>10</v>
      </c>
      <c r="L48" s="97">
        <v>35</v>
      </c>
      <c r="M48" s="97">
        <v>65</v>
      </c>
      <c r="N48" s="133" t="s">
        <v>321</v>
      </c>
      <c r="O48" s="133" t="s">
        <v>321</v>
      </c>
      <c r="P48" s="133" t="s">
        <v>321</v>
      </c>
      <c r="Q48" s="133" t="s">
        <v>321</v>
      </c>
      <c r="R48" s="133" t="s">
        <v>321</v>
      </c>
      <c r="S48" s="133" t="s">
        <v>321</v>
      </c>
      <c r="T48" s="97">
        <v>100</v>
      </c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</row>
    <row r="50" spans="1:35" s="94" customFormat="1">
      <c r="A50" s="91" t="s">
        <v>293</v>
      </c>
      <c r="B50" s="131"/>
      <c r="C50" s="137"/>
      <c r="D50" s="137"/>
      <c r="E50" s="137"/>
      <c r="F50" s="137"/>
      <c r="G50" s="131"/>
      <c r="H50" s="137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</row>
    <row r="51" spans="1:35" s="91" customFormat="1">
      <c r="A51" s="91" t="s">
        <v>264</v>
      </c>
      <c r="B51" s="103" t="s">
        <v>265</v>
      </c>
      <c r="C51" s="95" t="s">
        <v>283</v>
      </c>
      <c r="D51" s="95" t="s">
        <v>294</v>
      </c>
      <c r="E51" s="95" t="s">
        <v>285</v>
      </c>
      <c r="F51" s="95" t="s">
        <v>295</v>
      </c>
      <c r="G51" s="103" t="s">
        <v>287</v>
      </c>
      <c r="H51" s="95" t="s">
        <v>288</v>
      </c>
      <c r="I51" s="103" t="s">
        <v>272</v>
      </c>
      <c r="J51" s="103" t="s">
        <v>520</v>
      </c>
      <c r="K51" s="103" t="s">
        <v>521</v>
      </c>
      <c r="L51" s="103" t="s">
        <v>522</v>
      </c>
      <c r="M51" s="103" t="s">
        <v>523</v>
      </c>
      <c r="N51" s="103" t="s">
        <v>524</v>
      </c>
      <c r="O51" s="103" t="s">
        <v>525</v>
      </c>
      <c r="P51" s="103" t="s">
        <v>526</v>
      </c>
      <c r="Q51" s="103" t="s">
        <v>527</v>
      </c>
      <c r="R51" s="103" t="s">
        <v>528</v>
      </c>
      <c r="S51" s="103" t="s">
        <v>529</v>
      </c>
      <c r="T51" s="103" t="s">
        <v>530</v>
      </c>
      <c r="U51" s="95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</row>
    <row r="52" spans="1:35" s="8" customFormat="1">
      <c r="A52" s="18" t="s">
        <v>296</v>
      </c>
      <c r="B52" s="132">
        <f>B16-(B16*0.015)</f>
        <v>6.5994999999999999</v>
      </c>
      <c r="C52" s="97">
        <v>36</v>
      </c>
      <c r="D52" s="97">
        <v>0</v>
      </c>
      <c r="E52" s="97">
        <v>177</v>
      </c>
      <c r="F52" s="97">
        <v>0</v>
      </c>
      <c r="G52" s="130">
        <v>18</v>
      </c>
      <c r="H52" s="133">
        <v>59</v>
      </c>
      <c r="I52" s="134">
        <v>300</v>
      </c>
      <c r="J52" s="97">
        <v>15</v>
      </c>
      <c r="K52" s="97">
        <v>0</v>
      </c>
      <c r="L52" s="97">
        <v>20</v>
      </c>
      <c r="M52" s="97">
        <v>45</v>
      </c>
      <c r="N52" s="97">
        <v>2</v>
      </c>
      <c r="O52" s="97">
        <v>1</v>
      </c>
      <c r="P52" s="97">
        <v>1</v>
      </c>
      <c r="Q52" s="97">
        <v>2</v>
      </c>
      <c r="R52" s="97">
        <v>4</v>
      </c>
      <c r="S52" s="97">
        <v>1</v>
      </c>
      <c r="T52" s="97">
        <v>0</v>
      </c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</row>
    <row r="53" spans="1:35" s="8" customFormat="1">
      <c r="A53" s="18" t="s">
        <v>297</v>
      </c>
      <c r="B53" s="132">
        <f>B16+(B16*0.015)</f>
        <v>6.8005000000000004</v>
      </c>
      <c r="C53" s="97">
        <v>63</v>
      </c>
      <c r="D53" s="97">
        <v>18</v>
      </c>
      <c r="E53" s="97">
        <v>256</v>
      </c>
      <c r="F53" s="97">
        <v>39</v>
      </c>
      <c r="G53" s="130" t="s">
        <v>321</v>
      </c>
      <c r="H53" s="97">
        <v>99</v>
      </c>
      <c r="I53" s="97">
        <v>1400</v>
      </c>
      <c r="J53" s="97">
        <v>25</v>
      </c>
      <c r="K53" s="97">
        <v>10</v>
      </c>
      <c r="L53" s="97">
        <v>35</v>
      </c>
      <c r="M53" s="97">
        <v>65</v>
      </c>
      <c r="N53" s="133" t="s">
        <v>321</v>
      </c>
      <c r="O53" s="133" t="s">
        <v>321</v>
      </c>
      <c r="P53" s="133" t="s">
        <v>321</v>
      </c>
      <c r="Q53" s="133" t="s">
        <v>321</v>
      </c>
      <c r="R53" s="133" t="s">
        <v>321</v>
      </c>
      <c r="S53" s="133" t="s">
        <v>321</v>
      </c>
      <c r="T53" s="97">
        <v>100</v>
      </c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</row>
    <row r="54" spans="1:35" s="8" customFormat="1">
      <c r="A54" s="18" t="s">
        <v>298</v>
      </c>
      <c r="B54" s="132">
        <f>B17-(B17*0.015)</f>
        <v>12.805</v>
      </c>
      <c r="C54" s="97">
        <v>70</v>
      </c>
      <c r="D54" s="97">
        <v>0</v>
      </c>
      <c r="E54" s="97">
        <v>344</v>
      </c>
      <c r="F54" s="97">
        <v>0</v>
      </c>
      <c r="G54" s="130">
        <v>34</v>
      </c>
      <c r="H54" s="97">
        <v>114</v>
      </c>
      <c r="I54" s="97">
        <v>460</v>
      </c>
      <c r="J54" s="97">
        <v>15</v>
      </c>
      <c r="K54" s="97">
        <v>0</v>
      </c>
      <c r="L54" s="97">
        <v>20</v>
      </c>
      <c r="M54" s="97">
        <v>45</v>
      </c>
      <c r="N54" s="97">
        <v>2</v>
      </c>
      <c r="O54" s="97">
        <v>1</v>
      </c>
      <c r="P54" s="97">
        <v>2</v>
      </c>
      <c r="Q54" s="97">
        <v>3</v>
      </c>
      <c r="R54" s="97">
        <v>5</v>
      </c>
      <c r="S54" s="97">
        <v>2</v>
      </c>
      <c r="T54" s="97">
        <v>0</v>
      </c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</row>
    <row r="55" spans="1:35" s="8" customFormat="1">
      <c r="A55" s="18" t="s">
        <v>299</v>
      </c>
      <c r="B55" s="132">
        <f>B17+(B17*0.015)</f>
        <v>13.195</v>
      </c>
      <c r="C55" s="97">
        <v>123</v>
      </c>
      <c r="D55" s="97">
        <v>35</v>
      </c>
      <c r="E55" s="97">
        <v>497</v>
      </c>
      <c r="F55" s="97">
        <v>76</v>
      </c>
      <c r="G55" s="130" t="s">
        <v>321</v>
      </c>
      <c r="H55" s="97">
        <v>191</v>
      </c>
      <c r="I55" s="97">
        <v>2300</v>
      </c>
      <c r="J55" s="97">
        <v>25</v>
      </c>
      <c r="K55" s="97">
        <v>10</v>
      </c>
      <c r="L55" s="97">
        <v>35</v>
      </c>
      <c r="M55" s="97">
        <v>65</v>
      </c>
      <c r="N55" s="133" t="s">
        <v>321</v>
      </c>
      <c r="O55" s="133" t="s">
        <v>321</v>
      </c>
      <c r="P55" s="133" t="s">
        <v>321</v>
      </c>
      <c r="Q55" s="133" t="s">
        <v>321</v>
      </c>
      <c r="R55" s="133" t="s">
        <v>321</v>
      </c>
      <c r="S55" s="133" t="s">
        <v>321</v>
      </c>
      <c r="T55" s="97">
        <v>100</v>
      </c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</row>
    <row r="56" spans="1:35" s="8" customFormat="1">
      <c r="A56" s="18" t="s">
        <v>300</v>
      </c>
      <c r="B56" s="132">
        <f>B18-(B18*0.015)</f>
        <v>8.7665000000000006</v>
      </c>
      <c r="C56" s="97">
        <v>48</v>
      </c>
      <c r="D56" s="97">
        <v>0</v>
      </c>
      <c r="E56" s="97">
        <v>235</v>
      </c>
      <c r="F56" s="97">
        <v>0</v>
      </c>
      <c r="G56" s="130">
        <v>24</v>
      </c>
      <c r="H56" s="97">
        <v>78</v>
      </c>
      <c r="I56" s="97">
        <v>920</v>
      </c>
      <c r="J56" s="97">
        <v>15</v>
      </c>
      <c r="K56" s="97">
        <v>0</v>
      </c>
      <c r="L56" s="97">
        <v>20</v>
      </c>
      <c r="M56" s="97">
        <v>45</v>
      </c>
      <c r="N56" s="97">
        <v>2</v>
      </c>
      <c r="O56" s="97">
        <v>1</v>
      </c>
      <c r="P56" s="97">
        <v>2</v>
      </c>
      <c r="Q56" s="97">
        <v>2</v>
      </c>
      <c r="R56" s="97">
        <v>6</v>
      </c>
      <c r="S56" s="97">
        <v>2</v>
      </c>
      <c r="T56" s="97">
        <v>0</v>
      </c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</row>
    <row r="57" spans="1:35" s="8" customFormat="1">
      <c r="A57" s="18" t="s">
        <v>301</v>
      </c>
      <c r="B57" s="132">
        <f>B18+(B18*0.015)</f>
        <v>9.0335000000000001</v>
      </c>
      <c r="C57" s="97">
        <v>84</v>
      </c>
      <c r="D57" s="97">
        <v>24</v>
      </c>
      <c r="E57" s="97">
        <v>340</v>
      </c>
      <c r="F57" s="97">
        <v>52</v>
      </c>
      <c r="G57" s="130" t="s">
        <v>321</v>
      </c>
      <c r="H57" s="97">
        <v>131</v>
      </c>
      <c r="I57" s="97">
        <v>2300</v>
      </c>
      <c r="J57" s="97">
        <v>25</v>
      </c>
      <c r="K57" s="97">
        <v>10</v>
      </c>
      <c r="L57" s="97">
        <v>35</v>
      </c>
      <c r="M57" s="97">
        <v>65</v>
      </c>
      <c r="N57" s="133" t="s">
        <v>321</v>
      </c>
      <c r="O57" s="133" t="s">
        <v>321</v>
      </c>
      <c r="P57" s="133" t="s">
        <v>321</v>
      </c>
      <c r="Q57" s="133" t="s">
        <v>321</v>
      </c>
      <c r="R57" s="133" t="s">
        <v>321</v>
      </c>
      <c r="S57" s="133" t="s">
        <v>321</v>
      </c>
      <c r="T57" s="97">
        <v>100</v>
      </c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</row>
    <row r="58" spans="1:35" s="8" customFormat="1">
      <c r="A58" s="18" t="s">
        <v>302</v>
      </c>
      <c r="B58" s="132">
        <f>B19-(B19*0.015)</f>
        <v>11.130500000000001</v>
      </c>
      <c r="C58" s="97">
        <v>61</v>
      </c>
      <c r="D58" s="97">
        <v>0</v>
      </c>
      <c r="E58" s="97">
        <v>292</v>
      </c>
      <c r="F58" s="97">
        <v>0</v>
      </c>
      <c r="G58" s="130">
        <v>30</v>
      </c>
      <c r="H58" s="97">
        <v>99</v>
      </c>
      <c r="I58" s="97">
        <v>920</v>
      </c>
      <c r="J58" s="97">
        <v>15</v>
      </c>
      <c r="K58" s="97">
        <v>0</v>
      </c>
      <c r="L58" s="97">
        <v>20</v>
      </c>
      <c r="M58" s="97">
        <v>45</v>
      </c>
      <c r="N58" s="97">
        <v>2</v>
      </c>
      <c r="O58" s="97">
        <v>1</v>
      </c>
      <c r="P58" s="97">
        <v>2</v>
      </c>
      <c r="Q58" s="97">
        <v>2</v>
      </c>
      <c r="R58" s="97">
        <v>6</v>
      </c>
      <c r="S58" s="97">
        <v>2</v>
      </c>
      <c r="T58" s="97">
        <v>0</v>
      </c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</row>
    <row r="59" spans="1:35" s="8" customFormat="1">
      <c r="A59" s="18" t="s">
        <v>303</v>
      </c>
      <c r="B59" s="132">
        <f>B19+(B19*0.015)</f>
        <v>11.4695</v>
      </c>
      <c r="C59" s="97">
        <v>107</v>
      </c>
      <c r="D59" s="97">
        <v>31</v>
      </c>
      <c r="E59" s="97">
        <v>432</v>
      </c>
      <c r="F59" s="97">
        <v>66</v>
      </c>
      <c r="G59" s="130" t="s">
        <v>321</v>
      </c>
      <c r="H59" s="97">
        <v>166</v>
      </c>
      <c r="I59" s="97">
        <v>2300</v>
      </c>
      <c r="J59" s="97">
        <v>25</v>
      </c>
      <c r="K59" s="97">
        <v>10</v>
      </c>
      <c r="L59" s="97">
        <v>35</v>
      </c>
      <c r="M59" s="97">
        <v>65</v>
      </c>
      <c r="N59" s="133" t="s">
        <v>321</v>
      </c>
      <c r="O59" s="133" t="s">
        <v>321</v>
      </c>
      <c r="P59" s="133" t="s">
        <v>321</v>
      </c>
      <c r="Q59" s="133" t="s">
        <v>321</v>
      </c>
      <c r="R59" s="133" t="s">
        <v>321</v>
      </c>
      <c r="S59" s="133" t="s">
        <v>321</v>
      </c>
      <c r="T59" s="97">
        <v>100</v>
      </c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</row>
    <row r="61" spans="1:35" s="12" customFormat="1" ht="30" customHeight="1">
      <c r="A61" s="101" t="s">
        <v>304</v>
      </c>
      <c r="B61" s="102" t="s">
        <v>265</v>
      </c>
      <c r="C61" s="95" t="s">
        <v>283</v>
      </c>
      <c r="D61" s="95" t="s">
        <v>284</v>
      </c>
      <c r="E61" s="95" t="s">
        <v>285</v>
      </c>
      <c r="F61" s="98" t="s">
        <v>286</v>
      </c>
      <c r="G61" s="102" t="s">
        <v>287</v>
      </c>
      <c r="H61" s="95" t="s">
        <v>288</v>
      </c>
      <c r="I61" s="102" t="s">
        <v>777</v>
      </c>
      <c r="J61" s="98" t="s">
        <v>556</v>
      </c>
      <c r="K61" s="102" t="s">
        <v>553</v>
      </c>
      <c r="L61" s="102" t="s">
        <v>554</v>
      </c>
      <c r="M61" s="102" t="s">
        <v>555</v>
      </c>
      <c r="N61" s="103"/>
      <c r="O61" s="103" t="s">
        <v>557</v>
      </c>
      <c r="P61" s="103" t="s">
        <v>778</v>
      </c>
      <c r="Q61" s="131" t="s">
        <v>779</v>
      </c>
      <c r="R61" s="131" t="s">
        <v>780</v>
      </c>
      <c r="S61" s="131" t="s">
        <v>781</v>
      </c>
      <c r="T61" s="131" t="s">
        <v>782</v>
      </c>
      <c r="U61" s="131" t="s">
        <v>783</v>
      </c>
      <c r="V61" s="131" t="s">
        <v>784</v>
      </c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</row>
    <row r="62" spans="1:35" s="8" customFormat="1">
      <c r="A62" s="18" t="s">
        <v>296</v>
      </c>
      <c r="B62" s="132">
        <v>7.9784999999999995</v>
      </c>
      <c r="C62" s="134"/>
      <c r="D62" s="134"/>
      <c r="E62" s="134"/>
      <c r="F62" s="134">
        <v>68.599999999999994</v>
      </c>
      <c r="G62" s="134">
        <v>10.850000000000001</v>
      </c>
      <c r="H62" s="134">
        <v>42.7</v>
      </c>
      <c r="I62" s="100">
        <v>1960</v>
      </c>
      <c r="J62" s="132">
        <v>37.03</v>
      </c>
      <c r="K62" s="135">
        <v>9.17</v>
      </c>
      <c r="L62" s="135">
        <v>23.31</v>
      </c>
      <c r="M62" s="135">
        <v>9.59</v>
      </c>
      <c r="N62" s="135"/>
      <c r="O62" s="130">
        <v>14.397530864197531</v>
      </c>
      <c r="P62" s="97">
        <v>0</v>
      </c>
      <c r="Q62" s="135">
        <v>1.19</v>
      </c>
      <c r="R62" s="97">
        <v>0.39200000000000002</v>
      </c>
      <c r="S62" s="97">
        <v>1.26</v>
      </c>
      <c r="T62" s="97">
        <v>1.0999999999999999</v>
      </c>
      <c r="U62" s="97">
        <v>2.4</v>
      </c>
      <c r="V62" s="97">
        <v>0.5</v>
      </c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</row>
    <row r="63" spans="1:35" s="8" customFormat="1">
      <c r="A63" s="18" t="s">
        <v>297</v>
      </c>
      <c r="B63" s="132">
        <v>8.2214999999999989</v>
      </c>
      <c r="C63" s="134"/>
      <c r="D63" s="134"/>
      <c r="E63" s="134"/>
      <c r="F63" s="134">
        <v>127.4</v>
      </c>
      <c r="G63" s="134">
        <v>20.149999999999999</v>
      </c>
      <c r="H63" s="134">
        <v>79.3</v>
      </c>
      <c r="I63" s="100">
        <v>3640</v>
      </c>
      <c r="J63" s="132">
        <v>68.77</v>
      </c>
      <c r="K63" s="135">
        <v>17.03</v>
      </c>
      <c r="L63" s="135">
        <v>43.289999999999992</v>
      </c>
      <c r="M63" s="135">
        <v>17.809999999999999</v>
      </c>
      <c r="N63" s="135"/>
      <c r="O63" s="130">
        <v>26.738271604938273</v>
      </c>
      <c r="P63" s="97">
        <v>0</v>
      </c>
      <c r="Q63" s="135">
        <v>2.21</v>
      </c>
      <c r="R63" s="97">
        <v>0.72800000000000009</v>
      </c>
      <c r="S63" s="97">
        <v>2.3400000000000003</v>
      </c>
      <c r="T63" s="97">
        <v>2.0428571428571427</v>
      </c>
      <c r="U63" s="97">
        <v>4.4571428571428573</v>
      </c>
      <c r="V63" s="97">
        <v>0.9285714285714286</v>
      </c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</row>
    <row r="64" spans="1:35" s="8" customFormat="1">
      <c r="A64" s="18" t="s">
        <v>298</v>
      </c>
      <c r="B64" s="132">
        <v>15.070500000000001</v>
      </c>
      <c r="C64" s="134"/>
      <c r="D64" s="134"/>
      <c r="E64" s="134"/>
      <c r="F64" s="134">
        <v>85.4</v>
      </c>
      <c r="G64" s="134">
        <v>15.470000000000002</v>
      </c>
      <c r="H64" s="134">
        <v>81.900000000000006</v>
      </c>
      <c r="I64" s="100">
        <v>2688</v>
      </c>
      <c r="J64" s="132">
        <v>33.18</v>
      </c>
      <c r="K64" s="135">
        <v>11.620000000000001</v>
      </c>
      <c r="L64" s="135">
        <v>24.5</v>
      </c>
      <c r="M64" s="135">
        <v>9.73</v>
      </c>
      <c r="N64" s="135"/>
      <c r="O64" s="130">
        <v>9.4888888888888889</v>
      </c>
      <c r="P64" s="97">
        <v>0</v>
      </c>
      <c r="Q64" s="135">
        <v>0.77</v>
      </c>
      <c r="R64" s="97">
        <v>0.7</v>
      </c>
      <c r="S64" s="97">
        <v>0.97999999999999987</v>
      </c>
      <c r="T64" s="97">
        <v>1.0999999999999999</v>
      </c>
      <c r="U64" s="97">
        <v>4.3999999999999995</v>
      </c>
      <c r="V64" s="97">
        <v>1.75</v>
      </c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</row>
    <row r="65" spans="1:35" s="8" customFormat="1">
      <c r="A65" s="18" t="s">
        <v>299</v>
      </c>
      <c r="B65" s="132">
        <v>15.529500000000001</v>
      </c>
      <c r="C65" s="134"/>
      <c r="D65" s="134"/>
      <c r="E65" s="134"/>
      <c r="F65" s="134">
        <v>158.6</v>
      </c>
      <c r="G65" s="134">
        <v>28.73</v>
      </c>
      <c r="H65" s="134">
        <v>152.1</v>
      </c>
      <c r="I65" s="100">
        <v>4992</v>
      </c>
      <c r="J65" s="132">
        <v>61.62</v>
      </c>
      <c r="K65" s="135">
        <v>21.580000000000002</v>
      </c>
      <c r="L65" s="135">
        <v>45.5</v>
      </c>
      <c r="M65" s="135">
        <v>18.07</v>
      </c>
      <c r="N65" s="135"/>
      <c r="O65" s="138">
        <v>17.622222222222224</v>
      </c>
      <c r="P65" s="97">
        <v>0</v>
      </c>
      <c r="Q65" s="135">
        <v>1.4300000000000002</v>
      </c>
      <c r="R65" s="97">
        <v>1.3</v>
      </c>
      <c r="S65" s="97">
        <v>1.8199999999999998</v>
      </c>
      <c r="T65" s="97">
        <v>2.0428571428571427</v>
      </c>
      <c r="U65" s="97">
        <v>8.1714285714285708</v>
      </c>
      <c r="V65" s="97">
        <v>3.25</v>
      </c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</row>
    <row r="66" spans="1:35" s="8" customFormat="1">
      <c r="A66" s="18" t="s">
        <v>300</v>
      </c>
      <c r="B66" s="132">
        <v>10.736499999999999</v>
      </c>
      <c r="C66" s="134"/>
      <c r="D66" s="134"/>
      <c r="E66" s="134"/>
      <c r="F66" s="134">
        <v>69.3</v>
      </c>
      <c r="G66" s="134">
        <v>12.879999999999999</v>
      </c>
      <c r="H66" s="134">
        <v>59.5</v>
      </c>
      <c r="I66" s="100">
        <v>1946</v>
      </c>
      <c r="J66" s="132">
        <v>32.549999999999997</v>
      </c>
      <c r="K66" s="135">
        <v>12.04</v>
      </c>
      <c r="L66" s="135">
        <v>24.92</v>
      </c>
      <c r="M66" s="135">
        <v>9.8000000000000007</v>
      </c>
      <c r="N66" s="135"/>
      <c r="O66" s="138">
        <v>10.808256880733945</v>
      </c>
      <c r="P66" s="97">
        <v>0.90999999999999992</v>
      </c>
      <c r="Q66" s="135">
        <v>0.97999999999999987</v>
      </c>
      <c r="R66" s="97">
        <v>0.7</v>
      </c>
      <c r="S66" s="97">
        <v>2.0299999999999998</v>
      </c>
      <c r="T66" s="97">
        <v>0.9</v>
      </c>
      <c r="U66" s="97">
        <v>3.5</v>
      </c>
      <c r="V66" s="97">
        <v>1.9599999999999997</v>
      </c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</row>
    <row r="67" spans="1:35" s="8" customFormat="1">
      <c r="A67" s="18" t="s">
        <v>301</v>
      </c>
      <c r="B67" s="132">
        <v>11.063500000000001</v>
      </c>
      <c r="C67" s="134"/>
      <c r="D67" s="134"/>
      <c r="E67" s="134"/>
      <c r="F67" s="134">
        <v>128.69999999999999</v>
      </c>
      <c r="G67" s="134">
        <v>23.919999999999998</v>
      </c>
      <c r="H67" s="134">
        <v>110.5</v>
      </c>
      <c r="I67" s="100">
        <v>3614</v>
      </c>
      <c r="J67" s="132">
        <v>60.45</v>
      </c>
      <c r="K67" s="135">
        <v>22.36</v>
      </c>
      <c r="L67" s="135">
        <v>46.28</v>
      </c>
      <c r="M67" s="135">
        <v>18.2</v>
      </c>
      <c r="N67" s="135"/>
      <c r="O67" s="138">
        <v>20.072477064220184</v>
      </c>
      <c r="P67" s="97">
        <v>1.6900000000000002</v>
      </c>
      <c r="Q67" s="135">
        <v>1.8199999999999998</v>
      </c>
      <c r="R67" s="97">
        <v>1.3</v>
      </c>
      <c r="S67" s="97">
        <v>3.77</v>
      </c>
      <c r="T67" s="97">
        <v>1.6714285714285717</v>
      </c>
      <c r="U67" s="97">
        <v>6.5</v>
      </c>
      <c r="V67" s="97">
        <v>3.6399999999999997</v>
      </c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</row>
    <row r="68" spans="1:35" s="8" customFormat="1">
      <c r="A68" s="18" t="s">
        <v>302</v>
      </c>
      <c r="B68" s="132">
        <v>13.001999999999999</v>
      </c>
      <c r="C68" s="134"/>
      <c r="D68" s="134"/>
      <c r="E68" s="134"/>
      <c r="F68" s="134">
        <v>66.5</v>
      </c>
      <c r="G68" s="134">
        <v>15.120000000000001</v>
      </c>
      <c r="H68" s="134">
        <v>59.5</v>
      </c>
      <c r="I68" s="100">
        <v>2660</v>
      </c>
      <c r="J68" s="132">
        <v>31.64</v>
      </c>
      <c r="K68" s="135">
        <v>11.9</v>
      </c>
      <c r="L68" s="135">
        <v>23.590000000000003</v>
      </c>
      <c r="M68" s="135">
        <v>9.17</v>
      </c>
      <c r="N68" s="135"/>
      <c r="O68" s="138">
        <v>8.5643939393939377</v>
      </c>
      <c r="P68" s="97">
        <v>3.01</v>
      </c>
      <c r="Q68" s="135">
        <v>0.77</v>
      </c>
      <c r="R68" s="97">
        <v>0.84</v>
      </c>
      <c r="S68" s="97">
        <v>1.75</v>
      </c>
      <c r="T68" s="97">
        <v>0.9</v>
      </c>
      <c r="U68" s="97">
        <v>4.3</v>
      </c>
      <c r="V68" s="97">
        <v>2.52</v>
      </c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</row>
    <row r="69" spans="1:35" s="8" customFormat="1">
      <c r="A69" s="18" t="s">
        <v>558</v>
      </c>
      <c r="B69" s="132">
        <v>13.398</v>
      </c>
      <c r="C69" s="134"/>
      <c r="D69" s="134"/>
      <c r="E69" s="134"/>
      <c r="F69" s="134">
        <v>123.5</v>
      </c>
      <c r="G69" s="134">
        <v>28.080000000000002</v>
      </c>
      <c r="H69" s="134">
        <v>110.5</v>
      </c>
      <c r="I69" s="100">
        <v>4940</v>
      </c>
      <c r="J69" s="132">
        <v>58.760000000000005</v>
      </c>
      <c r="K69" s="135">
        <v>22.1</v>
      </c>
      <c r="L69" s="135">
        <v>43.81</v>
      </c>
      <c r="M69" s="135">
        <v>17.03</v>
      </c>
      <c r="N69" s="135"/>
      <c r="O69" s="138">
        <v>15.905303030303031</v>
      </c>
      <c r="P69" s="97">
        <v>5.59</v>
      </c>
      <c r="Q69" s="135">
        <v>1.4300000000000002</v>
      </c>
      <c r="R69" s="97">
        <v>1.56</v>
      </c>
      <c r="S69" s="97">
        <v>3.25</v>
      </c>
      <c r="T69" s="97">
        <v>1.6714285714285717</v>
      </c>
      <c r="U69" s="97">
        <v>7.9857142857142867</v>
      </c>
      <c r="V69" s="97">
        <v>4.6800000000000006</v>
      </c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</row>
    <row r="70" spans="1:35">
      <c r="I70" s="139"/>
    </row>
    <row r="71" spans="1:35">
      <c r="A71" s="17"/>
      <c r="B71" s="99"/>
      <c r="C71" s="133"/>
    </row>
  </sheetData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BZ301"/>
  <sheetViews>
    <sheetView zoomScale="60" zoomScaleNormal="60" workbookViewId="0">
      <selection activeCell="I19" sqref="I19"/>
    </sheetView>
  </sheetViews>
  <sheetFormatPr defaultColWidth="10.85546875" defaultRowHeight="15.75"/>
  <cols>
    <col min="1" max="1" width="15.85546875" style="19" customWidth="1"/>
    <col min="2" max="2" width="16.28515625" style="19" customWidth="1"/>
    <col min="3" max="3" width="32.28515625" style="4" customWidth="1"/>
    <col min="4" max="4" width="31.7109375" style="30" customWidth="1"/>
    <col min="5" max="5" width="16" style="127" customWidth="1"/>
    <col min="6" max="6" width="14.42578125" style="24" customWidth="1"/>
    <col min="7" max="7" width="18" style="127" customWidth="1"/>
    <col min="8" max="8" width="19" style="127" customWidth="1"/>
    <col min="9" max="9" width="18.140625" style="24" customWidth="1"/>
    <col min="10" max="10" width="16.140625" style="24" customWidth="1"/>
    <col min="11" max="11" width="19" style="24" customWidth="1"/>
    <col min="12" max="12" width="16.85546875" style="24" customWidth="1"/>
    <col min="13" max="13" width="16.42578125" style="127" customWidth="1"/>
    <col min="14" max="14" width="15.85546875" style="127" customWidth="1"/>
    <col min="15" max="15" width="15" style="24" customWidth="1"/>
    <col min="16" max="16" width="16" style="24" customWidth="1"/>
    <col min="17" max="17" width="19.7109375" style="24" customWidth="1"/>
    <col min="18" max="18" width="17.28515625" style="24" customWidth="1"/>
    <col min="19" max="78" width="10.85546875" style="20"/>
    <col min="79" max="16384" width="10.85546875" style="19"/>
  </cols>
  <sheetData>
    <row r="1" spans="1:78" s="81" customFormat="1">
      <c r="D1" s="118"/>
      <c r="E1" s="118"/>
      <c r="F1" s="118"/>
      <c r="G1" s="118"/>
      <c r="H1" s="118" t="s">
        <v>305</v>
      </c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</row>
    <row r="2" spans="1:78">
      <c r="C2" s="11" t="s">
        <v>306</v>
      </c>
      <c r="D2" s="27"/>
      <c r="G2" s="356" t="s">
        <v>532</v>
      </c>
      <c r="H2" s="356"/>
      <c r="I2" s="356"/>
      <c r="J2" s="357" t="s">
        <v>533</v>
      </c>
      <c r="K2" s="357"/>
      <c r="L2" s="357"/>
      <c r="M2" s="356" t="s">
        <v>534</v>
      </c>
      <c r="N2" s="356"/>
      <c r="O2" s="356"/>
      <c r="P2" s="357" t="s">
        <v>535</v>
      </c>
      <c r="Q2" s="357"/>
      <c r="R2" s="357"/>
    </row>
    <row r="3" spans="1:78" s="115" customFormat="1">
      <c r="A3" s="178" t="s">
        <v>0</v>
      </c>
      <c r="B3" s="178" t="s">
        <v>1</v>
      </c>
      <c r="C3" s="349" t="s">
        <v>2</v>
      </c>
      <c r="D3" s="341" t="s">
        <v>3</v>
      </c>
      <c r="E3" s="121" t="s">
        <v>766</v>
      </c>
      <c r="F3" s="116" t="s">
        <v>307</v>
      </c>
      <c r="G3" s="121" t="s">
        <v>308</v>
      </c>
      <c r="H3" s="121" t="s">
        <v>531</v>
      </c>
      <c r="I3" s="116" t="s">
        <v>309</v>
      </c>
      <c r="J3" s="121" t="s">
        <v>308</v>
      </c>
      <c r="K3" s="121" t="s">
        <v>531</v>
      </c>
      <c r="L3" s="116" t="s">
        <v>309</v>
      </c>
      <c r="M3" s="121" t="s">
        <v>308</v>
      </c>
      <c r="N3" s="121" t="s">
        <v>531</v>
      </c>
      <c r="O3" s="116" t="s">
        <v>309</v>
      </c>
      <c r="P3" s="121" t="s">
        <v>308</v>
      </c>
      <c r="Q3" s="121" t="s">
        <v>531</v>
      </c>
      <c r="R3" s="116" t="s">
        <v>309</v>
      </c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</row>
    <row r="4" spans="1:78">
      <c r="C4" s="5"/>
      <c r="D4" s="27"/>
      <c r="I4" s="25" t="s">
        <v>310</v>
      </c>
      <c r="J4" s="128"/>
      <c r="K4" s="128"/>
      <c r="L4" s="25" t="s">
        <v>310</v>
      </c>
      <c r="O4" s="25" t="s">
        <v>310</v>
      </c>
      <c r="P4" s="127"/>
      <c r="Q4" s="128"/>
      <c r="R4" s="25" t="s">
        <v>310</v>
      </c>
    </row>
    <row r="5" spans="1:78" s="21" customFormat="1">
      <c r="C5" s="1" t="s">
        <v>764</v>
      </c>
      <c r="D5" s="28"/>
      <c r="E5" s="28"/>
      <c r="F5" s="24"/>
      <c r="G5" s="122">
        <v>14</v>
      </c>
      <c r="H5" s="122">
        <v>21</v>
      </c>
      <c r="I5" s="123">
        <v>17.5</v>
      </c>
      <c r="J5" s="122">
        <v>14</v>
      </c>
      <c r="K5" s="122">
        <v>21</v>
      </c>
      <c r="L5" s="28">
        <v>17.5</v>
      </c>
      <c r="M5" s="122">
        <v>14</v>
      </c>
      <c r="N5" s="122">
        <v>21</v>
      </c>
      <c r="O5" s="28">
        <v>17.5</v>
      </c>
      <c r="P5" s="122">
        <v>14</v>
      </c>
      <c r="Q5" s="122">
        <v>21</v>
      </c>
      <c r="R5" s="28">
        <v>17.5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</row>
    <row r="6" spans="1:78" s="21" customFormat="1">
      <c r="C6" s="1" t="s">
        <v>311</v>
      </c>
      <c r="D6" s="28"/>
      <c r="E6" s="28"/>
      <c r="F6" s="24"/>
      <c r="G6" s="28">
        <f t="shared" ref="G6:R6" si="0">G5*120</f>
        <v>1680</v>
      </c>
      <c r="H6" s="28">
        <f t="shared" si="0"/>
        <v>2520</v>
      </c>
      <c r="I6" s="123">
        <f t="shared" si="0"/>
        <v>2100</v>
      </c>
      <c r="J6" s="28">
        <f t="shared" si="0"/>
        <v>1680</v>
      </c>
      <c r="K6" s="28">
        <f t="shared" si="0"/>
        <v>2520</v>
      </c>
      <c r="L6" s="28">
        <f t="shared" si="0"/>
        <v>2100</v>
      </c>
      <c r="M6" s="28">
        <f t="shared" si="0"/>
        <v>1680</v>
      </c>
      <c r="N6" s="28">
        <f t="shared" si="0"/>
        <v>2520</v>
      </c>
      <c r="O6" s="28">
        <f t="shared" si="0"/>
        <v>2100</v>
      </c>
      <c r="P6" s="28">
        <f t="shared" si="0"/>
        <v>1680</v>
      </c>
      <c r="Q6" s="28">
        <f t="shared" si="0"/>
        <v>2520</v>
      </c>
      <c r="R6" s="28">
        <f t="shared" si="0"/>
        <v>2100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</row>
    <row r="7" spans="1:78">
      <c r="A7" s="19" t="s">
        <v>7</v>
      </c>
      <c r="B7" s="19">
        <v>1</v>
      </c>
      <c r="C7" s="147" t="s">
        <v>8</v>
      </c>
      <c r="D7" s="148" t="s">
        <v>9</v>
      </c>
      <c r="E7" s="127">
        <v>1</v>
      </c>
      <c r="F7" s="149">
        <v>120</v>
      </c>
      <c r="G7" s="114">
        <v>120</v>
      </c>
      <c r="H7" s="114">
        <f>$F7*14</f>
        <v>1680</v>
      </c>
      <c r="I7" s="26"/>
      <c r="J7" s="114">
        <v>120</v>
      </c>
      <c r="K7" s="114">
        <v>1680</v>
      </c>
      <c r="M7" s="114">
        <v>120</v>
      </c>
      <c r="N7" s="114">
        <v>1680</v>
      </c>
      <c r="O7" s="150"/>
      <c r="P7" s="114">
        <v>120</v>
      </c>
      <c r="Q7" s="114">
        <v>1680</v>
      </c>
      <c r="R7" s="150"/>
    </row>
    <row r="8" spans="1:78">
      <c r="A8" s="19" t="s">
        <v>7</v>
      </c>
      <c r="B8" s="19">
        <v>1</v>
      </c>
      <c r="C8" s="147" t="s">
        <v>12</v>
      </c>
      <c r="D8" s="148" t="s">
        <v>13</v>
      </c>
      <c r="E8" s="127">
        <v>1</v>
      </c>
      <c r="F8" s="149">
        <v>120</v>
      </c>
      <c r="G8" s="114">
        <v>120</v>
      </c>
      <c r="H8" s="114">
        <f>$F8*14</f>
        <v>1680</v>
      </c>
      <c r="J8" s="114">
        <v>120</v>
      </c>
      <c r="K8" s="114">
        <v>1680</v>
      </c>
      <c r="M8" s="114">
        <v>120</v>
      </c>
      <c r="N8" s="114">
        <v>1680</v>
      </c>
      <c r="O8" s="150"/>
      <c r="P8" s="114">
        <v>120</v>
      </c>
      <c r="Q8" s="114">
        <v>1680</v>
      </c>
      <c r="R8" s="150"/>
    </row>
    <row r="9" spans="1:78">
      <c r="A9" s="19" t="s">
        <v>7</v>
      </c>
      <c r="B9" s="19">
        <v>1</v>
      </c>
      <c r="C9" s="147" t="s">
        <v>14</v>
      </c>
      <c r="D9" s="148" t="s">
        <v>15</v>
      </c>
      <c r="E9" s="127">
        <v>3</v>
      </c>
      <c r="F9" s="149">
        <v>120</v>
      </c>
      <c r="G9" s="114">
        <f t="shared" ref="G9:G13" si="1">$F9/2</f>
        <v>60</v>
      </c>
      <c r="H9" s="114">
        <f>$F9*7</f>
        <v>840</v>
      </c>
      <c r="J9" s="114">
        <v>60</v>
      </c>
      <c r="K9" s="114">
        <v>840</v>
      </c>
      <c r="M9" s="114">
        <v>60</v>
      </c>
      <c r="N9" s="114">
        <v>840</v>
      </c>
      <c r="O9" s="150"/>
      <c r="P9" s="114">
        <v>60</v>
      </c>
      <c r="Q9" s="114">
        <v>840</v>
      </c>
      <c r="R9" s="150"/>
    </row>
    <row r="10" spans="1:78">
      <c r="A10" s="19" t="s">
        <v>7</v>
      </c>
      <c r="B10" s="19">
        <v>1</v>
      </c>
      <c r="C10" s="147" t="s">
        <v>16</v>
      </c>
      <c r="D10" s="148" t="s">
        <v>17</v>
      </c>
      <c r="E10" s="127">
        <v>2</v>
      </c>
      <c r="F10" s="149">
        <v>120</v>
      </c>
      <c r="G10" s="114">
        <f t="shared" si="1"/>
        <v>60</v>
      </c>
      <c r="H10" s="114">
        <f>$F10*7</f>
        <v>840</v>
      </c>
      <c r="J10" s="114">
        <v>60</v>
      </c>
      <c r="K10" s="114">
        <v>840</v>
      </c>
      <c r="M10" s="114">
        <v>60</v>
      </c>
      <c r="N10" s="114">
        <v>840</v>
      </c>
      <c r="O10" s="150"/>
      <c r="P10" s="114">
        <v>60</v>
      </c>
      <c r="Q10" s="114">
        <v>840</v>
      </c>
      <c r="R10" s="150"/>
    </row>
    <row r="11" spans="1:78">
      <c r="A11" s="19" t="s">
        <v>7</v>
      </c>
      <c r="B11" s="19">
        <v>1</v>
      </c>
      <c r="C11" s="147" t="s">
        <v>18</v>
      </c>
      <c r="D11" s="148" t="s">
        <v>19</v>
      </c>
      <c r="E11" s="127">
        <v>2</v>
      </c>
      <c r="F11" s="149">
        <v>120</v>
      </c>
      <c r="G11" s="114">
        <f t="shared" si="1"/>
        <v>60</v>
      </c>
      <c r="H11" s="114">
        <f>$F11*7</f>
        <v>840</v>
      </c>
      <c r="J11" s="114">
        <v>60</v>
      </c>
      <c r="K11" s="114">
        <v>840</v>
      </c>
      <c r="M11" s="114">
        <v>60</v>
      </c>
      <c r="N11" s="114">
        <v>840</v>
      </c>
      <c r="O11" s="150"/>
      <c r="P11" s="114">
        <v>60</v>
      </c>
      <c r="Q11" s="114">
        <v>840</v>
      </c>
      <c r="R11" s="150"/>
    </row>
    <row r="12" spans="1:78">
      <c r="A12" s="19" t="s">
        <v>7</v>
      </c>
      <c r="B12" s="19">
        <v>1</v>
      </c>
      <c r="C12" s="147" t="s">
        <v>23</v>
      </c>
      <c r="D12" s="148" t="s">
        <v>24</v>
      </c>
      <c r="E12" s="127">
        <v>1</v>
      </c>
      <c r="F12" s="149">
        <v>120</v>
      </c>
      <c r="G12" s="114">
        <v>120</v>
      </c>
      <c r="H12" s="114">
        <f t="shared" ref="H12" si="2">$F12*14</f>
        <v>1680</v>
      </c>
      <c r="J12" s="114">
        <v>120</v>
      </c>
      <c r="K12" s="114">
        <v>1680</v>
      </c>
      <c r="M12" s="114">
        <v>120</v>
      </c>
      <c r="N12" s="114">
        <v>1680</v>
      </c>
      <c r="O12" s="150"/>
      <c r="P12" s="114">
        <v>120</v>
      </c>
      <c r="Q12" s="114">
        <v>1680</v>
      </c>
      <c r="R12" s="150"/>
    </row>
    <row r="13" spans="1:78">
      <c r="A13" s="19" t="s">
        <v>7</v>
      </c>
      <c r="B13" s="19">
        <v>1</v>
      </c>
      <c r="C13" s="147" t="s">
        <v>27</v>
      </c>
      <c r="D13" s="148" t="s">
        <v>26</v>
      </c>
      <c r="E13" s="127">
        <v>2</v>
      </c>
      <c r="F13" s="149">
        <v>120</v>
      </c>
      <c r="G13" s="114">
        <f t="shared" si="1"/>
        <v>60</v>
      </c>
      <c r="H13" s="114">
        <f>$F13*7</f>
        <v>840</v>
      </c>
      <c r="J13" s="114">
        <v>60</v>
      </c>
      <c r="K13" s="114">
        <v>840</v>
      </c>
      <c r="M13" s="114">
        <v>60</v>
      </c>
      <c r="N13" s="114">
        <v>840</v>
      </c>
      <c r="O13" s="150"/>
      <c r="P13" s="114">
        <v>60</v>
      </c>
      <c r="Q13" s="114">
        <v>840</v>
      </c>
      <c r="R13" s="150"/>
    </row>
    <row r="14" spans="1:78">
      <c r="A14" s="19" t="s">
        <v>7</v>
      </c>
      <c r="B14" s="19">
        <v>1</v>
      </c>
      <c r="C14" s="147" t="s">
        <v>808</v>
      </c>
      <c r="D14" s="148" t="s">
        <v>377</v>
      </c>
      <c r="E14" s="127">
        <v>2</v>
      </c>
      <c r="F14" s="149">
        <v>120</v>
      </c>
      <c r="G14" s="114">
        <v>60</v>
      </c>
      <c r="H14" s="114">
        <f>$F14*14/2</f>
        <v>840</v>
      </c>
      <c r="J14" s="114">
        <v>60</v>
      </c>
      <c r="K14" s="114">
        <v>840</v>
      </c>
      <c r="M14" s="114">
        <v>60</v>
      </c>
      <c r="N14" s="114">
        <v>840</v>
      </c>
      <c r="O14" s="150"/>
      <c r="P14" s="114">
        <v>60</v>
      </c>
      <c r="Q14" s="114">
        <f>$F14*14/2</f>
        <v>840</v>
      </c>
    </row>
    <row r="15" spans="1:78">
      <c r="A15" s="21"/>
      <c r="B15" s="21"/>
      <c r="C15" s="1" t="s">
        <v>312</v>
      </c>
      <c r="D15" s="28"/>
      <c r="E15" s="28"/>
      <c r="G15" s="122">
        <v>14</v>
      </c>
      <c r="H15" s="122">
        <v>28</v>
      </c>
      <c r="I15" s="28">
        <v>21</v>
      </c>
      <c r="J15" s="122">
        <v>14</v>
      </c>
      <c r="K15" s="122">
        <v>28</v>
      </c>
      <c r="L15" s="28">
        <v>21</v>
      </c>
      <c r="M15" s="122">
        <v>14</v>
      </c>
      <c r="N15" s="122">
        <v>28</v>
      </c>
      <c r="O15" s="28">
        <v>21</v>
      </c>
      <c r="P15" s="122">
        <v>7</v>
      </c>
      <c r="Q15" s="122">
        <v>21</v>
      </c>
      <c r="R15" s="28">
        <v>14</v>
      </c>
    </row>
    <row r="16" spans="1:78">
      <c r="A16" s="21"/>
      <c r="B16" s="21"/>
      <c r="C16" s="1" t="s">
        <v>311</v>
      </c>
      <c r="D16" s="28"/>
      <c r="E16" s="28"/>
      <c r="G16" s="28">
        <f t="shared" ref="G16:R16" si="3">G15*75</f>
        <v>1050</v>
      </c>
      <c r="H16" s="28">
        <f t="shared" si="3"/>
        <v>2100</v>
      </c>
      <c r="I16" s="28">
        <f t="shared" si="3"/>
        <v>1575</v>
      </c>
      <c r="J16" s="28">
        <f t="shared" si="3"/>
        <v>1050</v>
      </c>
      <c r="K16" s="28">
        <f t="shared" si="3"/>
        <v>2100</v>
      </c>
      <c r="L16" s="28">
        <f t="shared" si="3"/>
        <v>1575</v>
      </c>
      <c r="M16" s="28">
        <f t="shared" si="3"/>
        <v>1050</v>
      </c>
      <c r="N16" s="28">
        <f t="shared" si="3"/>
        <v>2100</v>
      </c>
      <c r="O16" s="28">
        <f t="shared" si="3"/>
        <v>1575</v>
      </c>
      <c r="P16" s="28">
        <f t="shared" si="3"/>
        <v>525</v>
      </c>
      <c r="Q16" s="28">
        <f t="shared" si="3"/>
        <v>1575</v>
      </c>
      <c r="R16" s="28">
        <f t="shared" si="3"/>
        <v>1050</v>
      </c>
    </row>
    <row r="17" spans="1:78">
      <c r="A17" s="19" t="s">
        <v>31</v>
      </c>
      <c r="B17" s="19">
        <v>2</v>
      </c>
      <c r="C17" s="147" t="s">
        <v>32</v>
      </c>
      <c r="D17" s="148" t="s">
        <v>33</v>
      </c>
      <c r="E17" s="127">
        <v>3</v>
      </c>
      <c r="F17" s="24">
        <v>75</v>
      </c>
      <c r="G17" s="142">
        <f>$F17/2</f>
        <v>37.5</v>
      </c>
      <c r="H17" s="142">
        <f>F17*14/2</f>
        <v>525</v>
      </c>
      <c r="I17" s="26"/>
      <c r="J17" s="142">
        <v>37.5</v>
      </c>
      <c r="K17" s="142">
        <v>525</v>
      </c>
      <c r="L17" s="150"/>
      <c r="M17" s="142">
        <v>37.5</v>
      </c>
      <c r="N17" s="124">
        <v>525</v>
      </c>
      <c r="O17" s="150"/>
      <c r="P17" s="142">
        <v>25</v>
      </c>
      <c r="Q17" s="142">
        <v>270</v>
      </c>
      <c r="R17" s="150"/>
    </row>
    <row r="18" spans="1:78" s="21" customFormat="1">
      <c r="A18" s="19" t="s">
        <v>31</v>
      </c>
      <c r="B18" s="19">
        <v>2</v>
      </c>
      <c r="C18" s="4" t="s">
        <v>34</v>
      </c>
      <c r="D18" s="152" t="s">
        <v>35</v>
      </c>
      <c r="E18" s="127">
        <v>1</v>
      </c>
      <c r="F18" s="24">
        <v>75</v>
      </c>
      <c r="G18" s="142">
        <v>75</v>
      </c>
      <c r="H18" s="142">
        <f>F18*14</f>
        <v>1050</v>
      </c>
      <c r="I18" s="24"/>
      <c r="J18" s="142">
        <v>75</v>
      </c>
      <c r="K18" s="142">
        <v>1050</v>
      </c>
      <c r="L18" s="150"/>
      <c r="M18" s="142">
        <v>75</v>
      </c>
      <c r="N18" s="124">
        <v>1050</v>
      </c>
      <c r="O18" s="150"/>
      <c r="P18" s="142">
        <v>38</v>
      </c>
      <c r="Q18" s="142">
        <v>525</v>
      </c>
      <c r="R18" s="15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</row>
    <row r="19" spans="1:78" s="21" customFormat="1">
      <c r="A19" s="19" t="s">
        <v>31</v>
      </c>
      <c r="B19" s="19">
        <v>2</v>
      </c>
      <c r="C19" s="4" t="s">
        <v>36</v>
      </c>
      <c r="D19" s="148" t="s">
        <v>37</v>
      </c>
      <c r="E19" s="127">
        <v>2</v>
      </c>
      <c r="F19" s="24">
        <v>75</v>
      </c>
      <c r="G19" s="142">
        <f t="shared" ref="G19:G29" si="4">$F19/2</f>
        <v>37.5</v>
      </c>
      <c r="H19" s="142">
        <v>525</v>
      </c>
      <c r="I19" s="24"/>
      <c r="J19" s="142">
        <v>37.5</v>
      </c>
      <c r="K19" s="142">
        <v>525</v>
      </c>
      <c r="L19" s="150"/>
      <c r="M19" s="142">
        <v>37.5</v>
      </c>
      <c r="N19" s="124">
        <v>525</v>
      </c>
      <c r="O19" s="150"/>
      <c r="P19" s="142">
        <v>25</v>
      </c>
      <c r="Q19" s="142">
        <v>270</v>
      </c>
      <c r="R19" s="15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</row>
    <row r="20" spans="1:78">
      <c r="A20" s="19" t="s">
        <v>31</v>
      </c>
      <c r="B20" s="19">
        <v>2</v>
      </c>
      <c r="C20" s="4" t="s">
        <v>40</v>
      </c>
      <c r="D20" s="148" t="s">
        <v>41</v>
      </c>
      <c r="E20" s="127">
        <v>1</v>
      </c>
      <c r="F20" s="24">
        <v>75</v>
      </c>
      <c r="G20" s="142">
        <v>75</v>
      </c>
      <c r="H20" s="142">
        <v>1050</v>
      </c>
      <c r="J20" s="142">
        <v>75</v>
      </c>
      <c r="K20" s="142">
        <v>1050</v>
      </c>
      <c r="L20" s="150"/>
      <c r="M20" s="142">
        <v>75</v>
      </c>
      <c r="N20" s="124">
        <v>1050</v>
      </c>
      <c r="O20" s="150"/>
      <c r="P20" s="142">
        <v>38</v>
      </c>
      <c r="Q20" s="142">
        <v>525</v>
      </c>
      <c r="R20" s="150"/>
    </row>
    <row r="21" spans="1:78">
      <c r="A21" s="19" t="s">
        <v>31</v>
      </c>
      <c r="B21" s="19">
        <v>2</v>
      </c>
      <c r="C21" s="4" t="s">
        <v>42</v>
      </c>
      <c r="D21" s="152" t="s">
        <v>43</v>
      </c>
      <c r="E21" s="127">
        <v>2</v>
      </c>
      <c r="F21" s="24">
        <v>75</v>
      </c>
      <c r="G21" s="142">
        <f t="shared" si="4"/>
        <v>37.5</v>
      </c>
      <c r="H21" s="142">
        <v>525</v>
      </c>
      <c r="J21" s="142">
        <v>37.5</v>
      </c>
      <c r="K21" s="142">
        <v>525</v>
      </c>
      <c r="L21" s="119"/>
      <c r="M21" s="142">
        <v>37.5</v>
      </c>
      <c r="N21" s="124">
        <v>525</v>
      </c>
      <c r="O21" s="150"/>
      <c r="P21" s="142">
        <v>25</v>
      </c>
      <c r="Q21" s="142">
        <v>270</v>
      </c>
      <c r="R21" s="150"/>
    </row>
    <row r="22" spans="1:78">
      <c r="A22" s="19" t="s">
        <v>31</v>
      </c>
      <c r="B22" s="19">
        <v>2</v>
      </c>
      <c r="C22" s="4" t="s">
        <v>44</v>
      </c>
      <c r="D22" s="148" t="s">
        <v>45</v>
      </c>
      <c r="E22" s="127">
        <v>3</v>
      </c>
      <c r="F22" s="24">
        <v>75</v>
      </c>
      <c r="G22" s="142">
        <f t="shared" si="4"/>
        <v>37.5</v>
      </c>
      <c r="H22" s="142">
        <v>525</v>
      </c>
      <c r="J22" s="142">
        <v>37.5</v>
      </c>
      <c r="K22" s="142">
        <v>525</v>
      </c>
      <c r="M22" s="142">
        <v>37.5</v>
      </c>
      <c r="N22" s="124">
        <v>525</v>
      </c>
      <c r="P22" s="142">
        <v>25</v>
      </c>
      <c r="Q22" s="142">
        <v>270</v>
      </c>
      <c r="R22" s="151"/>
    </row>
    <row r="23" spans="1:78">
      <c r="A23" s="19" t="s">
        <v>31</v>
      </c>
      <c r="B23" s="19">
        <v>2</v>
      </c>
      <c r="C23" s="4" t="s">
        <v>49</v>
      </c>
      <c r="D23" s="148" t="s">
        <v>50</v>
      </c>
      <c r="E23" s="127">
        <v>2</v>
      </c>
      <c r="F23" s="24">
        <v>75</v>
      </c>
      <c r="G23" s="142">
        <f t="shared" si="4"/>
        <v>37.5</v>
      </c>
      <c r="H23" s="142">
        <v>525</v>
      </c>
      <c r="J23" s="142">
        <v>37.5</v>
      </c>
      <c r="K23" s="142">
        <v>525</v>
      </c>
      <c r="L23" s="150"/>
      <c r="M23" s="142">
        <v>37.5</v>
      </c>
      <c r="N23" s="124">
        <v>525</v>
      </c>
      <c r="P23" s="142">
        <v>25</v>
      </c>
      <c r="Q23" s="142">
        <v>270</v>
      </c>
    </row>
    <row r="24" spans="1:78">
      <c r="A24" s="19" t="s">
        <v>31</v>
      </c>
      <c r="B24" s="19">
        <v>2</v>
      </c>
      <c r="C24" s="4" t="s">
        <v>51</v>
      </c>
      <c r="D24" s="148" t="s">
        <v>52</v>
      </c>
      <c r="E24" s="127">
        <v>1</v>
      </c>
      <c r="F24" s="24">
        <v>75</v>
      </c>
      <c r="G24" s="142">
        <v>75</v>
      </c>
      <c r="H24" s="142">
        <v>1050</v>
      </c>
      <c r="J24" s="142">
        <v>75</v>
      </c>
      <c r="K24" s="142">
        <v>1050</v>
      </c>
      <c r="L24" s="150"/>
      <c r="M24" s="142">
        <v>75</v>
      </c>
      <c r="N24" s="124">
        <v>1050</v>
      </c>
      <c r="P24" s="142">
        <v>38</v>
      </c>
      <c r="Q24" s="142">
        <v>525</v>
      </c>
    </row>
    <row r="25" spans="1:78">
      <c r="A25" s="19" t="s">
        <v>31</v>
      </c>
      <c r="B25" s="19">
        <v>2</v>
      </c>
      <c r="C25" s="4" t="s">
        <v>53</v>
      </c>
      <c r="D25" s="152" t="s">
        <v>54</v>
      </c>
      <c r="E25" s="127">
        <v>2</v>
      </c>
      <c r="F25" s="24">
        <v>75</v>
      </c>
      <c r="G25" s="124">
        <f t="shared" si="4"/>
        <v>37.5</v>
      </c>
      <c r="H25" s="124">
        <v>525</v>
      </c>
      <c r="J25" s="142">
        <v>37.5</v>
      </c>
      <c r="K25" s="142">
        <v>525</v>
      </c>
      <c r="M25" s="124">
        <v>37.5</v>
      </c>
      <c r="N25" s="124">
        <v>525</v>
      </c>
      <c r="P25" s="124">
        <v>25</v>
      </c>
      <c r="Q25" s="124">
        <v>270</v>
      </c>
    </row>
    <row r="26" spans="1:78">
      <c r="A26" s="19" t="s">
        <v>31</v>
      </c>
      <c r="B26" s="19">
        <v>2</v>
      </c>
      <c r="C26" s="4" t="s">
        <v>57</v>
      </c>
      <c r="D26" s="152" t="s">
        <v>58</v>
      </c>
      <c r="E26" s="127">
        <v>1</v>
      </c>
      <c r="F26" s="24">
        <v>75</v>
      </c>
      <c r="G26" s="124">
        <v>75</v>
      </c>
      <c r="H26" s="124">
        <v>1050</v>
      </c>
      <c r="J26" s="142">
        <v>75</v>
      </c>
      <c r="K26" s="142">
        <v>1050</v>
      </c>
      <c r="L26" s="150"/>
      <c r="M26" s="124">
        <v>75</v>
      </c>
      <c r="N26" s="124">
        <v>1050</v>
      </c>
      <c r="O26" s="150"/>
      <c r="P26" s="124">
        <v>38</v>
      </c>
      <c r="Q26" s="124">
        <v>525</v>
      </c>
      <c r="R26" s="150"/>
    </row>
    <row r="27" spans="1:78">
      <c r="A27" s="19" t="s">
        <v>31</v>
      </c>
      <c r="B27" s="19">
        <v>2</v>
      </c>
      <c r="C27" s="4" t="s">
        <v>59</v>
      </c>
      <c r="D27" s="152" t="s">
        <v>60</v>
      </c>
      <c r="E27" s="127">
        <v>3</v>
      </c>
      <c r="F27" s="24">
        <v>75</v>
      </c>
      <c r="G27" s="124">
        <v>38</v>
      </c>
      <c r="H27" s="124">
        <v>525</v>
      </c>
      <c r="J27" s="142">
        <v>38</v>
      </c>
      <c r="K27" s="142">
        <v>525</v>
      </c>
      <c r="L27" s="150"/>
      <c r="M27" s="124">
        <v>38</v>
      </c>
      <c r="N27" s="124">
        <v>525</v>
      </c>
      <c r="O27" s="150"/>
      <c r="P27" s="124">
        <v>25</v>
      </c>
      <c r="Q27" s="124">
        <v>270</v>
      </c>
      <c r="R27" s="150"/>
    </row>
    <row r="28" spans="1:78">
      <c r="A28" s="19" t="s">
        <v>31</v>
      </c>
      <c r="B28" s="19">
        <v>2</v>
      </c>
      <c r="C28" s="4" t="s">
        <v>61</v>
      </c>
      <c r="D28" s="148" t="s">
        <v>62</v>
      </c>
      <c r="E28" s="127">
        <v>2</v>
      </c>
      <c r="F28" s="24">
        <v>75</v>
      </c>
      <c r="G28" s="124">
        <f t="shared" si="4"/>
        <v>37.5</v>
      </c>
      <c r="H28" s="124">
        <v>525</v>
      </c>
      <c r="J28" s="142">
        <v>37.5</v>
      </c>
      <c r="K28" s="142">
        <v>525</v>
      </c>
      <c r="L28" s="150"/>
      <c r="M28" s="124">
        <v>37.5</v>
      </c>
      <c r="N28" s="124">
        <v>525</v>
      </c>
      <c r="O28" s="150"/>
      <c r="P28" s="124">
        <v>25</v>
      </c>
      <c r="Q28" s="124">
        <v>270</v>
      </c>
      <c r="R28" s="150"/>
    </row>
    <row r="29" spans="1:78">
      <c r="A29" s="19" t="s">
        <v>31</v>
      </c>
      <c r="B29" s="19">
        <v>2</v>
      </c>
      <c r="C29" s="4" t="s">
        <v>63</v>
      </c>
      <c r="D29" s="152" t="s">
        <v>64</v>
      </c>
      <c r="E29" s="127">
        <v>2</v>
      </c>
      <c r="F29" s="24">
        <v>75</v>
      </c>
      <c r="G29" s="124">
        <f t="shared" si="4"/>
        <v>37.5</v>
      </c>
      <c r="H29" s="124">
        <v>525</v>
      </c>
      <c r="J29" s="142">
        <v>37.5</v>
      </c>
      <c r="K29" s="142">
        <v>525</v>
      </c>
      <c r="L29" s="150"/>
      <c r="M29" s="124">
        <v>37.5</v>
      </c>
      <c r="N29" s="124">
        <v>525</v>
      </c>
      <c r="O29" s="150"/>
      <c r="P29" s="124">
        <v>25</v>
      </c>
      <c r="Q29" s="124">
        <v>270</v>
      </c>
      <c r="R29" s="150"/>
    </row>
    <row r="30" spans="1:78">
      <c r="A30" s="19" t="s">
        <v>31</v>
      </c>
      <c r="B30" s="19">
        <v>2</v>
      </c>
      <c r="C30" s="4" t="s">
        <v>476</v>
      </c>
      <c r="D30" s="148" t="s">
        <v>386</v>
      </c>
      <c r="E30" s="127">
        <v>3</v>
      </c>
      <c r="F30" s="24">
        <v>75</v>
      </c>
      <c r="G30" s="124">
        <f>F30/2</f>
        <v>37.5</v>
      </c>
      <c r="H30" s="124">
        <v>525</v>
      </c>
      <c r="J30" s="124">
        <v>37.5</v>
      </c>
      <c r="K30" s="124">
        <v>525</v>
      </c>
      <c r="L30" s="151"/>
      <c r="M30" s="124">
        <v>37.5</v>
      </c>
      <c r="N30" s="124">
        <v>525</v>
      </c>
      <c r="O30" s="151"/>
      <c r="P30" s="124">
        <v>25</v>
      </c>
      <c r="Q30" s="124">
        <v>270</v>
      </c>
      <c r="R30" s="151"/>
    </row>
    <row r="31" spans="1:78">
      <c r="A31" s="19" t="s">
        <v>31</v>
      </c>
      <c r="B31" s="19">
        <v>2</v>
      </c>
      <c r="C31" s="4" t="s">
        <v>790</v>
      </c>
      <c r="D31" s="148" t="s">
        <v>385</v>
      </c>
      <c r="E31" s="127">
        <v>2</v>
      </c>
      <c r="F31" s="24">
        <v>5</v>
      </c>
      <c r="G31" s="124">
        <v>2.5</v>
      </c>
      <c r="H31" s="124">
        <v>70</v>
      </c>
      <c r="J31" s="124">
        <v>2.5</v>
      </c>
      <c r="K31" s="124">
        <v>70</v>
      </c>
      <c r="L31" s="151"/>
      <c r="M31" s="124">
        <v>2.5</v>
      </c>
      <c r="N31" s="124">
        <v>70</v>
      </c>
      <c r="O31" s="151"/>
      <c r="P31" s="124">
        <v>2.5</v>
      </c>
      <c r="Q31" s="124">
        <v>70</v>
      </c>
      <c r="R31" s="151"/>
    </row>
    <row r="32" spans="1:78">
      <c r="A32" s="19" t="s">
        <v>31</v>
      </c>
      <c r="B32" s="19">
        <v>2</v>
      </c>
      <c r="C32" s="4" t="s">
        <v>433</v>
      </c>
      <c r="D32" s="148" t="s">
        <v>384</v>
      </c>
      <c r="E32" s="127">
        <v>2</v>
      </c>
      <c r="F32" s="24">
        <v>75</v>
      </c>
      <c r="G32" s="124">
        <v>38</v>
      </c>
      <c r="H32" s="124">
        <v>525</v>
      </c>
      <c r="J32" s="124">
        <v>38</v>
      </c>
      <c r="K32" s="124">
        <v>525</v>
      </c>
      <c r="L32" s="151"/>
      <c r="M32" s="124">
        <v>38</v>
      </c>
      <c r="N32" s="124">
        <v>525</v>
      </c>
      <c r="O32" s="151"/>
      <c r="P32" s="124">
        <v>25</v>
      </c>
      <c r="Q32" s="124">
        <v>270</v>
      </c>
      <c r="R32" s="151"/>
    </row>
    <row r="33" spans="1:78">
      <c r="A33" s="21"/>
      <c r="B33" s="21"/>
      <c r="C33" s="1" t="s">
        <v>313</v>
      </c>
      <c r="D33" s="29"/>
      <c r="E33" s="28"/>
      <c r="G33" s="122">
        <v>7</v>
      </c>
      <c r="H33" s="122">
        <v>14</v>
      </c>
      <c r="I33" s="28">
        <v>10.5</v>
      </c>
      <c r="J33" s="122">
        <v>7</v>
      </c>
      <c r="K33" s="122">
        <v>14</v>
      </c>
      <c r="L33" s="28">
        <v>10.5</v>
      </c>
      <c r="M33" s="122">
        <v>7</v>
      </c>
      <c r="N33" s="122">
        <v>14</v>
      </c>
      <c r="O33" s="28">
        <v>10.5</v>
      </c>
      <c r="P33" s="122">
        <v>7</v>
      </c>
      <c r="Q33" s="122">
        <v>14</v>
      </c>
      <c r="R33" s="28">
        <v>10.5</v>
      </c>
    </row>
    <row r="34" spans="1:78">
      <c r="A34" s="21"/>
      <c r="B34" s="21"/>
      <c r="C34" s="1" t="s">
        <v>311</v>
      </c>
      <c r="D34" s="29"/>
      <c r="E34" s="28"/>
      <c r="G34" s="28">
        <f>G33*135</f>
        <v>945</v>
      </c>
      <c r="H34" s="28">
        <f>H33*135</f>
        <v>1890</v>
      </c>
      <c r="I34" s="28">
        <f>I33*135</f>
        <v>1417.5</v>
      </c>
      <c r="J34" s="28">
        <f>J33*135</f>
        <v>945</v>
      </c>
      <c r="K34" s="28">
        <v>1300</v>
      </c>
      <c r="L34" s="28">
        <f>L33*F35</f>
        <v>1417.5</v>
      </c>
      <c r="M34" s="28">
        <f>M33*135</f>
        <v>945</v>
      </c>
      <c r="N34" s="28">
        <f>N33*135</f>
        <v>1890</v>
      </c>
      <c r="O34" s="28">
        <f>O33*F35</f>
        <v>1417.5</v>
      </c>
      <c r="P34" s="28">
        <f>P33*135</f>
        <v>945</v>
      </c>
      <c r="Q34" s="28">
        <f>Q33*135</f>
        <v>1890</v>
      </c>
      <c r="R34" s="28">
        <f>R33*F35</f>
        <v>1417.5</v>
      </c>
    </row>
    <row r="35" spans="1:78">
      <c r="A35" s="19" t="s">
        <v>31</v>
      </c>
      <c r="B35" s="19">
        <v>2</v>
      </c>
      <c r="C35" s="4" t="s">
        <v>67</v>
      </c>
      <c r="D35" s="152" t="s">
        <v>68</v>
      </c>
      <c r="E35" s="127">
        <v>2</v>
      </c>
      <c r="F35" s="24">
        <v>135</v>
      </c>
      <c r="G35" s="142">
        <f>$F35/2</f>
        <v>67.5</v>
      </c>
      <c r="H35" s="142">
        <f>$F35*14</f>
        <v>1890</v>
      </c>
      <c r="I35" s="26"/>
      <c r="J35" s="142">
        <v>67.5</v>
      </c>
      <c r="K35" s="142">
        <v>1890</v>
      </c>
      <c r="M35" s="142">
        <v>67.5</v>
      </c>
      <c r="N35" s="142">
        <v>1890</v>
      </c>
      <c r="P35" s="142">
        <v>67.5</v>
      </c>
      <c r="Q35" s="142">
        <v>1890</v>
      </c>
    </row>
    <row r="36" spans="1:78">
      <c r="A36" s="19" t="s">
        <v>31</v>
      </c>
      <c r="B36" s="19">
        <v>2</v>
      </c>
      <c r="C36" s="4" t="s">
        <v>69</v>
      </c>
      <c r="D36" s="152" t="s">
        <v>70</v>
      </c>
      <c r="E36" s="127">
        <v>1</v>
      </c>
      <c r="F36" s="24">
        <v>135</v>
      </c>
      <c r="G36" s="142">
        <v>135</v>
      </c>
      <c r="H36" s="142">
        <f t="shared" ref="H36:H40" si="5">$F36*14</f>
        <v>1890</v>
      </c>
      <c r="J36" s="142">
        <v>135</v>
      </c>
      <c r="K36" s="142">
        <v>1890</v>
      </c>
      <c r="M36" s="142">
        <v>135</v>
      </c>
      <c r="N36" s="142">
        <v>1890</v>
      </c>
      <c r="P36" s="142">
        <v>135</v>
      </c>
      <c r="Q36" s="142">
        <v>1890</v>
      </c>
    </row>
    <row r="37" spans="1:78" s="21" customFormat="1">
      <c r="A37" s="19" t="s">
        <v>31</v>
      </c>
      <c r="B37" s="19">
        <v>2</v>
      </c>
      <c r="C37" s="4" t="s">
        <v>73</v>
      </c>
      <c r="D37" s="152" t="s">
        <v>74</v>
      </c>
      <c r="E37" s="127">
        <v>2</v>
      </c>
      <c r="F37" s="24">
        <v>135</v>
      </c>
      <c r="G37" s="142">
        <f t="shared" ref="G37" si="6">$F37/2</f>
        <v>67.5</v>
      </c>
      <c r="H37" s="142">
        <f t="shared" si="5"/>
        <v>1890</v>
      </c>
      <c r="I37" s="24"/>
      <c r="J37" s="142">
        <v>67.5</v>
      </c>
      <c r="K37" s="142">
        <v>1890</v>
      </c>
      <c r="L37" s="24"/>
      <c r="M37" s="142">
        <v>67.5</v>
      </c>
      <c r="N37" s="142">
        <v>1890</v>
      </c>
      <c r="O37" s="24"/>
      <c r="P37" s="142">
        <v>67.5</v>
      </c>
      <c r="Q37" s="142">
        <v>1890</v>
      </c>
      <c r="R37" s="24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</row>
    <row r="38" spans="1:78" s="21" customFormat="1">
      <c r="A38" s="19" t="s">
        <v>31</v>
      </c>
      <c r="B38" s="19">
        <v>2</v>
      </c>
      <c r="C38" s="4" t="s">
        <v>435</v>
      </c>
      <c r="D38" s="152" t="s">
        <v>382</v>
      </c>
      <c r="E38" s="127">
        <v>2</v>
      </c>
      <c r="F38" s="24">
        <v>135</v>
      </c>
      <c r="G38" s="142">
        <v>68</v>
      </c>
      <c r="H38" s="142">
        <f t="shared" si="5"/>
        <v>1890</v>
      </c>
      <c r="I38" s="24"/>
      <c r="J38" s="142">
        <v>68</v>
      </c>
      <c r="K38" s="142">
        <v>1890</v>
      </c>
      <c r="L38" s="24"/>
      <c r="M38" s="142">
        <v>68</v>
      </c>
      <c r="N38" s="142">
        <v>1890</v>
      </c>
      <c r="O38" s="24"/>
      <c r="P38" s="142">
        <v>68</v>
      </c>
      <c r="Q38" s="142">
        <v>1890</v>
      </c>
      <c r="R38" s="24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</row>
    <row r="39" spans="1:78">
      <c r="A39" s="19" t="s">
        <v>31</v>
      </c>
      <c r="B39" s="19">
        <v>2</v>
      </c>
      <c r="C39" s="4" t="s">
        <v>458</v>
      </c>
      <c r="D39" s="152" t="s">
        <v>383</v>
      </c>
      <c r="E39" s="127">
        <v>1</v>
      </c>
      <c r="F39" s="24">
        <v>135</v>
      </c>
      <c r="G39" s="142">
        <v>135</v>
      </c>
      <c r="H39" s="142">
        <f t="shared" si="5"/>
        <v>1890</v>
      </c>
      <c r="J39" s="142">
        <v>135</v>
      </c>
      <c r="K39" s="142">
        <v>1890</v>
      </c>
      <c r="M39" s="142">
        <v>135</v>
      </c>
      <c r="N39" s="142">
        <v>1890</v>
      </c>
      <c r="P39" s="142">
        <v>135</v>
      </c>
      <c r="Q39" s="142">
        <v>1890</v>
      </c>
    </row>
    <row r="40" spans="1:78">
      <c r="A40" s="19" t="s">
        <v>31</v>
      </c>
      <c r="B40" s="19">
        <v>2</v>
      </c>
      <c r="C40" s="4" t="s">
        <v>430</v>
      </c>
      <c r="D40" s="152" t="s">
        <v>431</v>
      </c>
      <c r="E40" s="127">
        <v>2</v>
      </c>
      <c r="F40" s="24">
        <v>135</v>
      </c>
      <c r="G40" s="142">
        <v>68</v>
      </c>
      <c r="H40" s="142">
        <f t="shared" si="5"/>
        <v>1890</v>
      </c>
      <c r="J40" s="142">
        <v>68</v>
      </c>
      <c r="K40" s="142">
        <v>1890</v>
      </c>
      <c r="M40" s="142">
        <v>68</v>
      </c>
      <c r="N40" s="142">
        <v>1890</v>
      </c>
      <c r="P40" s="142">
        <v>68</v>
      </c>
      <c r="Q40" s="142">
        <v>1890</v>
      </c>
    </row>
    <row r="41" spans="1:78">
      <c r="A41" s="21"/>
      <c r="B41" s="21"/>
      <c r="C41" s="1" t="s">
        <v>314</v>
      </c>
      <c r="D41" s="29"/>
      <c r="E41" s="28"/>
      <c r="G41" s="122">
        <v>42</v>
      </c>
      <c r="H41" s="122">
        <v>84</v>
      </c>
      <c r="I41" s="28">
        <f>(G41+H41)/2</f>
        <v>63</v>
      </c>
      <c r="J41" s="122">
        <v>42</v>
      </c>
      <c r="K41" s="122">
        <v>84</v>
      </c>
      <c r="L41" s="28">
        <v>63</v>
      </c>
      <c r="M41" s="122">
        <v>35</v>
      </c>
      <c r="N41" s="122">
        <v>84</v>
      </c>
      <c r="O41" s="28">
        <f>(M41+N41)/2</f>
        <v>59.5</v>
      </c>
      <c r="P41" s="122">
        <v>28</v>
      </c>
      <c r="Q41" s="122">
        <v>56</v>
      </c>
      <c r="R41" s="28">
        <f>(P41+Q41)/2</f>
        <v>42</v>
      </c>
    </row>
    <row r="42" spans="1:78" s="21" customFormat="1">
      <c r="C42" s="1" t="s">
        <v>311</v>
      </c>
      <c r="D42" s="29"/>
      <c r="E42" s="28"/>
      <c r="F42" s="24"/>
      <c r="G42" s="28">
        <f>G41*65</f>
        <v>2730</v>
      </c>
      <c r="H42" s="28">
        <f>H41*65</f>
        <v>5460</v>
      </c>
      <c r="I42" s="28">
        <f>I41*65</f>
        <v>4095</v>
      </c>
      <c r="J42" s="28">
        <f t="shared" ref="J42:R42" si="7">J41*65</f>
        <v>2730</v>
      </c>
      <c r="K42" s="28">
        <f t="shared" si="7"/>
        <v>5460</v>
      </c>
      <c r="L42" s="28">
        <f t="shared" si="7"/>
        <v>4095</v>
      </c>
      <c r="M42" s="28">
        <f t="shared" si="7"/>
        <v>2275</v>
      </c>
      <c r="N42" s="28">
        <f t="shared" si="7"/>
        <v>5460</v>
      </c>
      <c r="O42" s="28">
        <f>O41*65</f>
        <v>3867.5</v>
      </c>
      <c r="P42" s="28">
        <f t="shared" si="7"/>
        <v>1820</v>
      </c>
      <c r="Q42" s="28">
        <f t="shared" si="7"/>
        <v>3640</v>
      </c>
      <c r="R42" s="28">
        <f t="shared" si="7"/>
        <v>2730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</row>
    <row r="43" spans="1:78" s="21" customFormat="1">
      <c r="A43" s="5" t="s">
        <v>75</v>
      </c>
      <c r="B43" s="5">
        <v>3</v>
      </c>
      <c r="C43" s="5" t="s">
        <v>76</v>
      </c>
      <c r="D43" s="153" t="s">
        <v>77</v>
      </c>
      <c r="E43" s="27">
        <v>1</v>
      </c>
      <c r="F43" s="25">
        <v>65</v>
      </c>
      <c r="G43" s="124">
        <f>F43</f>
        <v>65</v>
      </c>
      <c r="H43" s="124">
        <f>G43*14</f>
        <v>910</v>
      </c>
      <c r="I43" s="25"/>
      <c r="J43" s="124">
        <v>65</v>
      </c>
      <c r="K43" s="124">
        <v>910</v>
      </c>
      <c r="L43" s="154"/>
      <c r="M43" s="124">
        <v>65</v>
      </c>
      <c r="N43" s="124">
        <v>760</v>
      </c>
      <c r="O43" s="154"/>
      <c r="P43" s="124">
        <v>65</v>
      </c>
      <c r="Q43" s="124">
        <v>607</v>
      </c>
      <c r="R43" s="154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</row>
    <row r="44" spans="1:78" s="5" customFormat="1">
      <c r="A44" s="4" t="s">
        <v>75</v>
      </c>
      <c r="B44" s="4">
        <v>3</v>
      </c>
      <c r="C44" s="147" t="s">
        <v>78</v>
      </c>
      <c r="D44" s="148" t="s">
        <v>79</v>
      </c>
      <c r="E44" s="30">
        <v>1</v>
      </c>
      <c r="F44" s="25">
        <v>65</v>
      </c>
      <c r="G44" s="124">
        <v>65</v>
      </c>
      <c r="H44" s="124">
        <f>F44*14</f>
        <v>910</v>
      </c>
      <c r="I44" s="25"/>
      <c r="J44" s="124">
        <v>65</v>
      </c>
      <c r="K44" s="124">
        <v>910</v>
      </c>
      <c r="L44" s="25"/>
      <c r="M44" s="124">
        <v>65</v>
      </c>
      <c r="N44" s="124">
        <v>760</v>
      </c>
      <c r="O44" s="25"/>
      <c r="P44" s="124">
        <v>65</v>
      </c>
      <c r="Q44" s="124">
        <v>607</v>
      </c>
      <c r="R44" s="25"/>
    </row>
    <row r="45" spans="1:78" s="4" customFormat="1">
      <c r="A45" s="5" t="s">
        <v>75</v>
      </c>
      <c r="B45" s="5">
        <v>3</v>
      </c>
      <c r="C45" s="147" t="s">
        <v>315</v>
      </c>
      <c r="D45" s="148" t="s">
        <v>81</v>
      </c>
      <c r="E45" s="30">
        <v>2</v>
      </c>
      <c r="F45" s="25">
        <v>65</v>
      </c>
      <c r="G45" s="124">
        <v>33</v>
      </c>
      <c r="H45" s="124">
        <v>910</v>
      </c>
      <c r="I45" s="25"/>
      <c r="J45" s="124">
        <v>33</v>
      </c>
      <c r="K45" s="124">
        <v>910</v>
      </c>
      <c r="L45" s="25"/>
      <c r="M45" s="124">
        <v>33</v>
      </c>
      <c r="N45" s="124">
        <v>760</v>
      </c>
      <c r="O45" s="25"/>
      <c r="P45" s="124">
        <v>33</v>
      </c>
      <c r="Q45" s="124">
        <v>607</v>
      </c>
      <c r="R45" s="2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78" s="4" customFormat="1">
      <c r="A46" s="4" t="s">
        <v>75</v>
      </c>
      <c r="B46" s="4">
        <v>3</v>
      </c>
      <c r="C46" s="147" t="s">
        <v>86</v>
      </c>
      <c r="D46" s="148" t="s">
        <v>87</v>
      </c>
      <c r="E46" s="30">
        <v>1</v>
      </c>
      <c r="F46" s="25">
        <v>65</v>
      </c>
      <c r="G46" s="124">
        <v>65</v>
      </c>
      <c r="H46" s="124">
        <v>910</v>
      </c>
      <c r="I46" s="25"/>
      <c r="J46" s="124">
        <v>65</v>
      </c>
      <c r="K46" s="124">
        <v>910</v>
      </c>
      <c r="L46" s="25"/>
      <c r="M46" s="124">
        <v>65</v>
      </c>
      <c r="N46" s="124">
        <v>760</v>
      </c>
      <c r="O46" s="25"/>
      <c r="P46" s="124">
        <v>65</v>
      </c>
      <c r="Q46" s="124">
        <v>607</v>
      </c>
      <c r="R46" s="2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78" s="4" customFormat="1">
      <c r="A47" s="5" t="s">
        <v>75</v>
      </c>
      <c r="B47" s="5">
        <v>3</v>
      </c>
      <c r="C47" s="4" t="s">
        <v>793</v>
      </c>
      <c r="D47" s="148" t="s">
        <v>390</v>
      </c>
      <c r="E47" s="30">
        <v>2</v>
      </c>
      <c r="F47" s="25">
        <v>65</v>
      </c>
      <c r="G47" s="124">
        <v>33</v>
      </c>
      <c r="H47" s="124">
        <v>910</v>
      </c>
      <c r="I47" s="25"/>
      <c r="J47" s="124">
        <v>33</v>
      </c>
      <c r="K47" s="124">
        <v>910</v>
      </c>
      <c r="L47" s="25"/>
      <c r="M47" s="124">
        <v>33</v>
      </c>
      <c r="N47" s="124">
        <v>760</v>
      </c>
      <c r="O47" s="25"/>
      <c r="P47" s="124">
        <v>33</v>
      </c>
      <c r="Q47" s="124">
        <v>607</v>
      </c>
      <c r="R47" s="2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78" s="4" customFormat="1">
      <c r="A48" s="4" t="s">
        <v>75</v>
      </c>
      <c r="B48" s="4">
        <v>3</v>
      </c>
      <c r="C48" s="155" t="s">
        <v>89</v>
      </c>
      <c r="D48" s="148" t="s">
        <v>90</v>
      </c>
      <c r="E48" s="30">
        <v>1</v>
      </c>
      <c r="F48" s="25">
        <v>65</v>
      </c>
      <c r="G48" s="124">
        <f>F48</f>
        <v>65</v>
      </c>
      <c r="H48" s="124">
        <v>910</v>
      </c>
      <c r="I48" s="25"/>
      <c r="J48" s="124">
        <v>65</v>
      </c>
      <c r="K48" s="124">
        <v>910</v>
      </c>
      <c r="L48" s="25"/>
      <c r="M48" s="124">
        <v>65</v>
      </c>
      <c r="N48" s="124">
        <v>760</v>
      </c>
      <c r="O48" s="25"/>
      <c r="P48" s="124">
        <v>65</v>
      </c>
      <c r="Q48" s="124">
        <v>607</v>
      </c>
      <c r="R48" s="2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 spans="1:78" s="4" customFormat="1">
      <c r="A49" s="5" t="s">
        <v>75</v>
      </c>
      <c r="B49" s="5">
        <v>3</v>
      </c>
      <c r="C49" s="155" t="s">
        <v>91</v>
      </c>
      <c r="D49" s="148" t="s">
        <v>92</v>
      </c>
      <c r="E49" s="127">
        <v>1</v>
      </c>
      <c r="F49" s="24">
        <v>65</v>
      </c>
      <c r="G49" s="142">
        <f>F49</f>
        <v>65</v>
      </c>
      <c r="H49" s="142">
        <v>910</v>
      </c>
      <c r="I49" s="24"/>
      <c r="J49" s="142">
        <v>65</v>
      </c>
      <c r="K49" s="142">
        <v>910</v>
      </c>
      <c r="L49" s="24"/>
      <c r="M49" s="142">
        <v>65</v>
      </c>
      <c r="N49" s="124">
        <v>760</v>
      </c>
      <c r="O49" s="24"/>
      <c r="P49" s="142">
        <v>65</v>
      </c>
      <c r="Q49" s="124">
        <v>607</v>
      </c>
      <c r="R49" s="24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</row>
    <row r="50" spans="1:78" s="4" customFormat="1">
      <c r="A50" s="4" t="s">
        <v>75</v>
      </c>
      <c r="B50" s="4">
        <v>3</v>
      </c>
      <c r="C50" s="156" t="s">
        <v>95</v>
      </c>
      <c r="D50" s="148" t="s">
        <v>96</v>
      </c>
      <c r="E50" s="127">
        <v>1</v>
      </c>
      <c r="F50" s="24">
        <v>65</v>
      </c>
      <c r="G50" s="142">
        <f>F50</f>
        <v>65</v>
      </c>
      <c r="H50" s="142">
        <v>910</v>
      </c>
      <c r="I50" s="24"/>
      <c r="J50" s="142">
        <v>65</v>
      </c>
      <c r="K50" s="142">
        <v>910</v>
      </c>
      <c r="L50" s="24"/>
      <c r="M50" s="142">
        <v>65</v>
      </c>
      <c r="N50" s="124">
        <v>760</v>
      </c>
      <c r="O50" s="24"/>
      <c r="P50" s="142">
        <v>65</v>
      </c>
      <c r="Q50" s="124">
        <v>607</v>
      </c>
      <c r="R50" s="24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</row>
    <row r="51" spans="1:78" s="4" customFormat="1">
      <c r="A51" s="5" t="s">
        <v>75</v>
      </c>
      <c r="B51" s="5">
        <v>3</v>
      </c>
      <c r="C51" s="156" t="s">
        <v>97</v>
      </c>
      <c r="D51" s="148" t="s">
        <v>98</v>
      </c>
      <c r="E51" s="127">
        <v>3</v>
      </c>
      <c r="F51" s="24">
        <v>65</v>
      </c>
      <c r="G51" s="142">
        <v>33</v>
      </c>
      <c r="H51" s="142">
        <v>910</v>
      </c>
      <c r="I51" s="24"/>
      <c r="J51" s="142">
        <v>33</v>
      </c>
      <c r="K51" s="142">
        <v>910</v>
      </c>
      <c r="L51" s="24"/>
      <c r="M51" s="142">
        <v>33</v>
      </c>
      <c r="N51" s="142">
        <v>760</v>
      </c>
      <c r="O51" s="24"/>
      <c r="P51" s="142">
        <v>33</v>
      </c>
      <c r="Q51" s="142">
        <v>607</v>
      </c>
      <c r="R51" s="24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</row>
    <row r="52" spans="1:78">
      <c r="A52" s="4" t="s">
        <v>75</v>
      </c>
      <c r="B52" s="4">
        <v>3</v>
      </c>
      <c r="C52" s="147" t="s">
        <v>316</v>
      </c>
      <c r="D52" s="148" t="s">
        <v>100</v>
      </c>
      <c r="E52" s="127">
        <v>1</v>
      </c>
      <c r="F52" s="24">
        <v>65</v>
      </c>
      <c r="G52" s="142">
        <f>F52</f>
        <v>65</v>
      </c>
      <c r="H52" s="142">
        <f t="shared" ref="H52" si="8">$F52*21</f>
        <v>1365</v>
      </c>
      <c r="J52" s="142">
        <v>65</v>
      </c>
      <c r="K52" s="142">
        <v>1365</v>
      </c>
      <c r="M52" s="142">
        <v>65</v>
      </c>
      <c r="N52" s="124">
        <v>1138</v>
      </c>
      <c r="P52" s="142">
        <v>65</v>
      </c>
      <c r="Q52" s="124">
        <v>910</v>
      </c>
    </row>
    <row r="53" spans="1:78">
      <c r="A53" s="5" t="s">
        <v>75</v>
      </c>
      <c r="B53" s="5">
        <v>3</v>
      </c>
      <c r="C53" s="147" t="s">
        <v>101</v>
      </c>
      <c r="D53" s="148" t="s">
        <v>102</v>
      </c>
      <c r="E53" s="127">
        <v>2</v>
      </c>
      <c r="F53" s="24">
        <v>65</v>
      </c>
      <c r="G53" s="142">
        <f t="shared" ref="G53:G56" si="9">$F53/2</f>
        <v>32.5</v>
      </c>
      <c r="H53" s="142">
        <v>910</v>
      </c>
      <c r="J53" s="142">
        <v>32.5</v>
      </c>
      <c r="K53" s="142">
        <v>910</v>
      </c>
      <c r="M53" s="142">
        <v>32.5</v>
      </c>
      <c r="N53" s="124">
        <v>760</v>
      </c>
      <c r="P53" s="142">
        <v>32.5</v>
      </c>
      <c r="Q53" s="124">
        <v>607</v>
      </c>
    </row>
    <row r="54" spans="1:78">
      <c r="A54" s="4" t="s">
        <v>75</v>
      </c>
      <c r="B54" s="4">
        <v>3</v>
      </c>
      <c r="C54" s="147" t="s">
        <v>551</v>
      </c>
      <c r="D54" s="148" t="s">
        <v>391</v>
      </c>
      <c r="E54" s="127">
        <v>2</v>
      </c>
      <c r="F54" s="24">
        <v>65</v>
      </c>
      <c r="G54" s="142">
        <f t="shared" si="9"/>
        <v>32.5</v>
      </c>
      <c r="H54" s="142">
        <f>$F54*14</f>
        <v>910</v>
      </c>
      <c r="J54" s="142">
        <v>32.5</v>
      </c>
      <c r="K54" s="142">
        <v>910</v>
      </c>
      <c r="M54" s="142">
        <v>32.5</v>
      </c>
      <c r="N54" s="124">
        <v>760</v>
      </c>
      <c r="P54" s="142">
        <v>32.5</v>
      </c>
      <c r="Q54" s="124">
        <v>607</v>
      </c>
    </row>
    <row r="55" spans="1:78">
      <c r="A55" s="5" t="s">
        <v>75</v>
      </c>
      <c r="B55" s="5">
        <v>3</v>
      </c>
      <c r="C55" s="147" t="s">
        <v>794</v>
      </c>
      <c r="D55" s="148" t="s">
        <v>388</v>
      </c>
      <c r="E55" s="127">
        <v>2</v>
      </c>
      <c r="F55" s="24">
        <v>65</v>
      </c>
      <c r="G55" s="142">
        <f t="shared" si="9"/>
        <v>32.5</v>
      </c>
      <c r="H55" s="142">
        <v>910</v>
      </c>
      <c r="J55" s="142">
        <v>32.5</v>
      </c>
      <c r="K55" s="142">
        <v>910</v>
      </c>
      <c r="M55" s="142">
        <v>32.5</v>
      </c>
      <c r="N55" s="124">
        <v>760</v>
      </c>
      <c r="P55" s="142">
        <v>32.5</v>
      </c>
      <c r="Q55" s="124">
        <v>607</v>
      </c>
    </row>
    <row r="56" spans="1:78">
      <c r="A56" s="4" t="s">
        <v>75</v>
      </c>
      <c r="B56" s="4">
        <v>3</v>
      </c>
      <c r="C56" s="147" t="s">
        <v>438</v>
      </c>
      <c r="D56" s="148" t="s">
        <v>389</v>
      </c>
      <c r="E56" s="127">
        <v>2</v>
      </c>
      <c r="F56" s="24">
        <v>65</v>
      </c>
      <c r="G56" s="142">
        <f t="shared" si="9"/>
        <v>32.5</v>
      </c>
      <c r="H56" s="142">
        <f>$F56*14</f>
        <v>910</v>
      </c>
      <c r="J56" s="142">
        <v>32.5</v>
      </c>
      <c r="K56" s="142">
        <v>910</v>
      </c>
      <c r="M56" s="142">
        <v>32.5</v>
      </c>
      <c r="N56" s="124">
        <v>760</v>
      </c>
      <c r="P56" s="142">
        <v>32.5</v>
      </c>
      <c r="Q56" s="124">
        <v>607</v>
      </c>
    </row>
    <row r="57" spans="1:78">
      <c r="A57" s="21"/>
      <c r="B57" s="21"/>
      <c r="C57" s="1" t="s">
        <v>796</v>
      </c>
      <c r="D57" s="28"/>
      <c r="E57" s="28"/>
      <c r="G57" s="122">
        <v>14</v>
      </c>
      <c r="H57" s="122">
        <v>28</v>
      </c>
      <c r="I57" s="143">
        <v>21</v>
      </c>
      <c r="J57" s="122">
        <v>14</v>
      </c>
      <c r="K57" s="122">
        <v>28</v>
      </c>
      <c r="L57" s="28">
        <v>21</v>
      </c>
      <c r="M57" s="122">
        <v>21</v>
      </c>
      <c r="N57" s="122">
        <v>35</v>
      </c>
      <c r="O57" s="28">
        <v>28</v>
      </c>
      <c r="P57" s="122">
        <v>14</v>
      </c>
      <c r="Q57" s="122">
        <v>28</v>
      </c>
      <c r="R57" s="28">
        <v>21</v>
      </c>
    </row>
    <row r="58" spans="1:78" s="21" customFormat="1">
      <c r="C58" s="1" t="s">
        <v>311</v>
      </c>
      <c r="D58" s="28"/>
      <c r="E58" s="28"/>
      <c r="F58" s="23"/>
      <c r="G58" s="23"/>
      <c r="H58" s="23"/>
      <c r="I58" s="144"/>
      <c r="J58" s="23"/>
      <c r="K58" s="23"/>
      <c r="L58" s="23"/>
      <c r="M58" s="23"/>
      <c r="N58" s="23"/>
      <c r="O58" s="23"/>
      <c r="P58" s="23"/>
      <c r="Q58" s="23"/>
      <c r="R58" s="23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</row>
    <row r="59" spans="1:78" s="21" customFormat="1">
      <c r="A59" s="5" t="s">
        <v>105</v>
      </c>
      <c r="B59" s="5">
        <v>4</v>
      </c>
      <c r="C59" s="5" t="s">
        <v>512</v>
      </c>
      <c r="D59" s="152" t="s">
        <v>107</v>
      </c>
      <c r="E59" s="27">
        <v>1</v>
      </c>
      <c r="F59" s="25">
        <v>40</v>
      </c>
      <c r="G59" s="114">
        <v>40</v>
      </c>
      <c r="H59" s="114">
        <f>G59*14</f>
        <v>560</v>
      </c>
      <c r="I59" s="125"/>
      <c r="J59" s="114">
        <v>40</v>
      </c>
      <c r="K59" s="114">
        <v>560</v>
      </c>
      <c r="L59" s="25"/>
      <c r="M59" s="114">
        <v>40</v>
      </c>
      <c r="N59" s="114">
        <f>F59*21</f>
        <v>840</v>
      </c>
      <c r="O59" s="25"/>
      <c r="P59" s="114">
        <v>40</v>
      </c>
      <c r="Q59" s="114">
        <v>560</v>
      </c>
      <c r="R59" s="25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</row>
    <row r="60" spans="1:78" s="5" customFormat="1">
      <c r="A60" s="4" t="s">
        <v>105</v>
      </c>
      <c r="B60" s="4">
        <v>4</v>
      </c>
      <c r="C60" s="147" t="s">
        <v>108</v>
      </c>
      <c r="D60" s="148" t="s">
        <v>109</v>
      </c>
      <c r="E60" s="30">
        <v>2</v>
      </c>
      <c r="F60" s="25">
        <v>40</v>
      </c>
      <c r="G60" s="114">
        <v>20</v>
      </c>
      <c r="H60" s="114">
        <f>F60*14/2</f>
        <v>280</v>
      </c>
      <c r="I60" s="25"/>
      <c r="J60" s="114">
        <v>20</v>
      </c>
      <c r="K60" s="114">
        <v>280</v>
      </c>
      <c r="L60" s="25"/>
      <c r="M60" s="120">
        <v>0</v>
      </c>
      <c r="N60" s="120">
        <v>0</v>
      </c>
      <c r="O60" s="157"/>
      <c r="P60" s="120">
        <v>0</v>
      </c>
      <c r="Q60" s="120">
        <v>0</v>
      </c>
      <c r="R60" s="157"/>
    </row>
    <row r="61" spans="1:78" s="4" customFormat="1">
      <c r="A61" s="5" t="s">
        <v>105</v>
      </c>
      <c r="B61" s="5">
        <v>4</v>
      </c>
      <c r="C61" s="147" t="s">
        <v>110</v>
      </c>
      <c r="D61" s="158" t="s">
        <v>111</v>
      </c>
      <c r="E61" s="30">
        <v>1</v>
      </c>
      <c r="F61" s="25">
        <v>270</v>
      </c>
      <c r="G61" s="114">
        <v>270</v>
      </c>
      <c r="H61" s="114">
        <f>F61*14</f>
        <v>3780</v>
      </c>
      <c r="I61" s="25"/>
      <c r="J61" s="114">
        <v>270</v>
      </c>
      <c r="K61" s="114">
        <v>3780</v>
      </c>
      <c r="L61" s="25"/>
      <c r="M61" s="114">
        <v>270</v>
      </c>
      <c r="N61" s="114">
        <f>F61*M57</f>
        <v>5670</v>
      </c>
      <c r="O61" s="157"/>
      <c r="P61" s="114">
        <v>270</v>
      </c>
      <c r="Q61" s="114">
        <v>3780</v>
      </c>
      <c r="R61" s="157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</row>
    <row r="62" spans="1:78" s="4" customFormat="1">
      <c r="A62" s="4" t="s">
        <v>105</v>
      </c>
      <c r="B62" s="4">
        <v>4</v>
      </c>
      <c r="C62" s="147" t="s">
        <v>112</v>
      </c>
      <c r="D62" s="158" t="s">
        <v>113</v>
      </c>
      <c r="E62" s="30">
        <v>1</v>
      </c>
      <c r="F62" s="25">
        <v>270</v>
      </c>
      <c r="G62" s="114">
        <v>270</v>
      </c>
      <c r="H62" s="114">
        <f>F62*14</f>
        <v>3780</v>
      </c>
      <c r="I62" s="25"/>
      <c r="J62" s="114">
        <v>270</v>
      </c>
      <c r="K62" s="114">
        <v>3780</v>
      </c>
      <c r="L62" s="25"/>
      <c r="M62" s="114">
        <v>270</v>
      </c>
      <c r="N62" s="114">
        <f>F62*M57</f>
        <v>5670</v>
      </c>
      <c r="O62" s="159"/>
      <c r="P62" s="114">
        <v>270</v>
      </c>
      <c r="Q62" s="114">
        <v>3780</v>
      </c>
      <c r="R62" s="159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</row>
    <row r="63" spans="1:78" s="4" customFormat="1">
      <c r="A63" s="5" t="s">
        <v>105</v>
      </c>
      <c r="B63" s="5">
        <v>4</v>
      </c>
      <c r="C63" s="147" t="s">
        <v>413</v>
      </c>
      <c r="D63" s="158" t="s">
        <v>414</v>
      </c>
      <c r="E63" s="30">
        <v>3</v>
      </c>
      <c r="F63" s="25">
        <v>150</v>
      </c>
      <c r="G63" s="114">
        <f>$F63/2</f>
        <v>75</v>
      </c>
      <c r="H63" s="114">
        <f>F63*14/2</f>
        <v>1050</v>
      </c>
      <c r="I63" s="25"/>
      <c r="J63" s="114">
        <f>$F63/2</f>
        <v>75</v>
      </c>
      <c r="K63" s="114">
        <v>1050</v>
      </c>
      <c r="L63" s="25"/>
      <c r="M63" s="114">
        <v>75</v>
      </c>
      <c r="N63" s="114">
        <f>F63*21/2</f>
        <v>1575</v>
      </c>
      <c r="O63" s="25"/>
      <c r="P63" s="114">
        <v>75</v>
      </c>
      <c r="Q63" s="114">
        <v>1050</v>
      </c>
      <c r="R63" s="2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</row>
    <row r="64" spans="1:78" s="4" customFormat="1">
      <c r="A64" s="31"/>
      <c r="B64" s="31"/>
      <c r="C64" s="160"/>
      <c r="D64" s="16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25"/>
      <c r="P64" s="32"/>
      <c r="Q64" s="32"/>
      <c r="R64" s="32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</row>
    <row r="65" spans="1:78" s="4" customFormat="1" ht="31.5">
      <c r="A65" s="21"/>
      <c r="B65" s="21"/>
      <c r="C65" s="10" t="s">
        <v>809</v>
      </c>
      <c r="D65" s="28"/>
      <c r="E65" s="28"/>
      <c r="F65" s="24"/>
      <c r="G65" s="122">
        <v>14</v>
      </c>
      <c r="H65" s="122">
        <v>28</v>
      </c>
      <c r="I65" s="24">
        <v>21</v>
      </c>
      <c r="J65" s="122">
        <v>14</v>
      </c>
      <c r="K65" s="122">
        <v>28</v>
      </c>
      <c r="L65" s="24">
        <v>21</v>
      </c>
      <c r="M65" s="122">
        <v>14</v>
      </c>
      <c r="N65" s="122">
        <v>28</v>
      </c>
      <c r="O65" s="24">
        <v>21</v>
      </c>
      <c r="P65" s="122">
        <v>7</v>
      </c>
      <c r="Q65" s="122">
        <v>21</v>
      </c>
      <c r="R65" s="24">
        <v>14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</row>
    <row r="66" spans="1:78" s="4" customFormat="1">
      <c r="A66" s="20" t="s">
        <v>120</v>
      </c>
      <c r="B66" s="20">
        <v>5</v>
      </c>
      <c r="C66" s="5" t="s">
        <v>121</v>
      </c>
      <c r="D66" s="152" t="s">
        <v>122</v>
      </c>
      <c r="E66" s="128">
        <v>1</v>
      </c>
      <c r="F66" s="24">
        <v>50</v>
      </c>
      <c r="G66" s="142">
        <v>50</v>
      </c>
      <c r="H66" s="142">
        <f>F66*14</f>
        <v>700</v>
      </c>
      <c r="I66" s="26"/>
      <c r="J66" s="142">
        <v>50</v>
      </c>
      <c r="K66" s="142">
        <v>700</v>
      </c>
      <c r="L66" s="24"/>
      <c r="M66" s="142">
        <v>50</v>
      </c>
      <c r="N66" s="142">
        <v>700</v>
      </c>
      <c r="O66" s="24"/>
      <c r="P66" s="142">
        <v>25</v>
      </c>
      <c r="Q66" s="142">
        <v>350</v>
      </c>
      <c r="R66" s="24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</row>
    <row r="67" spans="1:78" s="31" customFormat="1">
      <c r="A67" s="20" t="s">
        <v>120</v>
      </c>
      <c r="B67" s="20">
        <v>5</v>
      </c>
      <c r="C67" s="177" t="s">
        <v>123</v>
      </c>
      <c r="D67" s="179" t="s">
        <v>124</v>
      </c>
      <c r="E67" s="128">
        <v>2</v>
      </c>
      <c r="F67" s="24">
        <v>100</v>
      </c>
      <c r="G67" s="181">
        <v>0</v>
      </c>
      <c r="H67" s="142">
        <v>700</v>
      </c>
      <c r="I67" s="26"/>
      <c r="J67" s="181">
        <v>0</v>
      </c>
      <c r="K67" s="142">
        <v>700</v>
      </c>
      <c r="L67" s="24"/>
      <c r="M67" s="181">
        <v>0</v>
      </c>
      <c r="N67" s="142">
        <v>700</v>
      </c>
      <c r="O67" s="24"/>
      <c r="P67" s="181">
        <v>0</v>
      </c>
      <c r="Q67" s="142">
        <v>350</v>
      </c>
      <c r="R67" s="24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</row>
    <row r="68" spans="1:78" s="21" customFormat="1">
      <c r="A68" s="20" t="s">
        <v>120</v>
      </c>
      <c r="B68" s="20">
        <v>5</v>
      </c>
      <c r="C68" s="178" t="s">
        <v>127</v>
      </c>
      <c r="D68" s="179" t="s">
        <v>128</v>
      </c>
      <c r="E68" s="127">
        <v>3</v>
      </c>
      <c r="F68" s="24">
        <v>100</v>
      </c>
      <c r="G68" s="181">
        <v>0</v>
      </c>
      <c r="H68" s="142">
        <v>700</v>
      </c>
      <c r="I68" s="26"/>
      <c r="J68" s="181">
        <v>0</v>
      </c>
      <c r="K68" s="142">
        <v>700</v>
      </c>
      <c r="L68" s="24"/>
      <c r="M68" s="181">
        <v>0</v>
      </c>
      <c r="N68" s="142">
        <v>700</v>
      </c>
      <c r="O68" s="24"/>
      <c r="P68" s="181">
        <v>0</v>
      </c>
      <c r="Q68" s="142">
        <v>350</v>
      </c>
      <c r="R68" s="24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</row>
    <row r="69" spans="1:78" s="20" customFormat="1">
      <c r="A69" s="20" t="s">
        <v>120</v>
      </c>
      <c r="B69" s="20">
        <v>5</v>
      </c>
      <c r="C69" s="4" t="s">
        <v>135</v>
      </c>
      <c r="D69" s="152" t="s">
        <v>136</v>
      </c>
      <c r="E69" s="127">
        <v>3</v>
      </c>
      <c r="F69" s="24">
        <v>100</v>
      </c>
      <c r="G69" s="142">
        <v>50</v>
      </c>
      <c r="H69" s="142">
        <v>700</v>
      </c>
      <c r="I69" s="26"/>
      <c r="J69" s="142">
        <v>50</v>
      </c>
      <c r="K69" s="142">
        <v>700</v>
      </c>
      <c r="L69" s="24"/>
      <c r="M69" s="142">
        <v>50</v>
      </c>
      <c r="N69" s="142">
        <v>700</v>
      </c>
      <c r="O69" s="24"/>
      <c r="P69" s="142">
        <v>50</v>
      </c>
      <c r="Q69" s="142">
        <v>350</v>
      </c>
      <c r="R69" s="24"/>
      <c r="T69" s="92"/>
      <c r="U69" s="145"/>
    </row>
    <row r="70" spans="1:78" s="20" customFormat="1">
      <c r="A70" s="20" t="s">
        <v>120</v>
      </c>
      <c r="B70" s="20">
        <v>5</v>
      </c>
      <c r="C70" s="4" t="s">
        <v>137</v>
      </c>
      <c r="D70" s="152" t="s">
        <v>138</v>
      </c>
      <c r="E70" s="127">
        <v>2</v>
      </c>
      <c r="F70" s="24">
        <v>100</v>
      </c>
      <c r="G70" s="142">
        <v>50</v>
      </c>
      <c r="H70" s="142">
        <v>700</v>
      </c>
      <c r="I70" s="26"/>
      <c r="J70" s="142">
        <v>50</v>
      </c>
      <c r="K70" s="142">
        <v>700</v>
      </c>
      <c r="L70" s="24"/>
      <c r="M70" s="142">
        <v>50</v>
      </c>
      <c r="N70" s="142">
        <v>700</v>
      </c>
      <c r="O70" s="24"/>
      <c r="P70" s="142">
        <v>50</v>
      </c>
      <c r="Q70" s="142">
        <v>350</v>
      </c>
      <c r="R70" s="24"/>
      <c r="T70" s="18"/>
      <c r="U70" s="145"/>
    </row>
    <row r="71" spans="1:78">
      <c r="A71" s="20" t="s">
        <v>120</v>
      </c>
      <c r="B71" s="20">
        <v>5</v>
      </c>
      <c r="C71" s="180" t="s">
        <v>317</v>
      </c>
      <c r="D71" s="179" t="s">
        <v>140</v>
      </c>
      <c r="E71" s="127">
        <v>2</v>
      </c>
      <c r="F71" s="24">
        <v>100</v>
      </c>
      <c r="G71" s="181">
        <v>0</v>
      </c>
      <c r="H71" s="142">
        <v>700</v>
      </c>
      <c r="I71" s="26"/>
      <c r="J71" s="181">
        <v>0</v>
      </c>
      <c r="K71" s="142">
        <v>700</v>
      </c>
      <c r="M71" s="181">
        <v>0</v>
      </c>
      <c r="N71" s="142">
        <v>700</v>
      </c>
      <c r="P71" s="181">
        <v>0</v>
      </c>
      <c r="Q71" s="142">
        <v>350</v>
      </c>
      <c r="T71" s="18"/>
      <c r="U71" s="145"/>
    </row>
    <row r="72" spans="1:78">
      <c r="A72" s="20" t="s">
        <v>120</v>
      </c>
      <c r="B72" s="20">
        <v>5</v>
      </c>
      <c r="C72" s="178" t="s">
        <v>141</v>
      </c>
      <c r="D72" s="179" t="s">
        <v>142</v>
      </c>
      <c r="E72" s="127">
        <v>1</v>
      </c>
      <c r="F72" s="24">
        <v>100</v>
      </c>
      <c r="G72" s="181">
        <v>0</v>
      </c>
      <c r="H72" s="142">
        <v>700</v>
      </c>
      <c r="I72" s="26"/>
      <c r="J72" s="181">
        <v>0</v>
      </c>
      <c r="K72" s="142">
        <v>700</v>
      </c>
      <c r="M72" s="181">
        <v>0</v>
      </c>
      <c r="N72" s="142">
        <v>700</v>
      </c>
      <c r="P72" s="181">
        <v>0</v>
      </c>
      <c r="Q72" s="142">
        <v>350</v>
      </c>
      <c r="T72" s="18"/>
      <c r="U72" s="145"/>
    </row>
    <row r="73" spans="1:78">
      <c r="A73" s="20" t="s">
        <v>120</v>
      </c>
      <c r="B73" s="20">
        <v>5</v>
      </c>
      <c r="C73" s="4" t="s">
        <v>550</v>
      </c>
      <c r="D73" s="152" t="s">
        <v>144</v>
      </c>
      <c r="E73" s="127">
        <v>1</v>
      </c>
      <c r="F73" s="24">
        <v>100</v>
      </c>
      <c r="G73" s="142">
        <v>100</v>
      </c>
      <c r="H73" s="142">
        <v>1400</v>
      </c>
      <c r="I73" s="26"/>
      <c r="J73" s="142">
        <v>100</v>
      </c>
      <c r="K73" s="142">
        <v>1400</v>
      </c>
      <c r="M73" s="142">
        <v>100</v>
      </c>
      <c r="N73" s="142">
        <v>1400</v>
      </c>
      <c r="P73" s="142">
        <v>50</v>
      </c>
      <c r="Q73" s="142">
        <v>700</v>
      </c>
      <c r="T73" s="18"/>
      <c r="U73" s="145"/>
    </row>
    <row r="74" spans="1:78">
      <c r="A74" s="20" t="s">
        <v>120</v>
      </c>
      <c r="B74" s="20">
        <v>5</v>
      </c>
      <c r="C74" s="4" t="s">
        <v>318</v>
      </c>
      <c r="D74" s="152" t="s">
        <v>145</v>
      </c>
      <c r="E74" s="127">
        <v>1</v>
      </c>
      <c r="F74" s="24">
        <v>100</v>
      </c>
      <c r="G74" s="142">
        <v>100</v>
      </c>
      <c r="H74" s="142">
        <f t="shared" ref="H74:H75" si="10">$F74*14</f>
        <v>1400</v>
      </c>
      <c r="I74" s="26"/>
      <c r="J74" s="142">
        <v>100</v>
      </c>
      <c r="K74" s="142">
        <v>1400</v>
      </c>
      <c r="M74" s="142">
        <v>100</v>
      </c>
      <c r="N74" s="142">
        <v>1400</v>
      </c>
      <c r="P74" s="142">
        <v>50</v>
      </c>
      <c r="Q74" s="142">
        <v>700</v>
      </c>
      <c r="T74" s="18"/>
      <c r="U74" s="145"/>
    </row>
    <row r="75" spans="1:78">
      <c r="A75" s="20" t="s">
        <v>120</v>
      </c>
      <c r="B75" s="20">
        <v>5</v>
      </c>
      <c r="C75" s="4" t="s">
        <v>319</v>
      </c>
      <c r="D75" s="152" t="s">
        <v>147</v>
      </c>
      <c r="E75" s="127">
        <v>1</v>
      </c>
      <c r="F75" s="24">
        <v>100</v>
      </c>
      <c r="G75" s="142">
        <v>100</v>
      </c>
      <c r="H75" s="142">
        <f t="shared" si="10"/>
        <v>1400</v>
      </c>
      <c r="I75" s="26"/>
      <c r="J75" s="142">
        <v>100</v>
      </c>
      <c r="K75" s="142">
        <v>1400</v>
      </c>
      <c r="M75" s="142">
        <v>100</v>
      </c>
      <c r="N75" s="142">
        <v>1400</v>
      </c>
      <c r="P75" s="142">
        <v>50</v>
      </c>
      <c r="Q75" s="142">
        <v>700</v>
      </c>
    </row>
    <row r="76" spans="1:78">
      <c r="A76" s="20" t="s">
        <v>120</v>
      </c>
      <c r="B76" s="20">
        <v>5</v>
      </c>
      <c r="C76" s="5" t="s">
        <v>154</v>
      </c>
      <c r="D76" s="152" t="s">
        <v>155</v>
      </c>
      <c r="E76" s="127">
        <v>1</v>
      </c>
      <c r="F76" s="24">
        <v>50</v>
      </c>
      <c r="G76" s="142">
        <v>50</v>
      </c>
      <c r="H76" s="142">
        <v>700</v>
      </c>
      <c r="I76" s="26"/>
      <c r="J76" s="142">
        <v>50</v>
      </c>
      <c r="K76" s="142">
        <v>700</v>
      </c>
      <c r="M76" s="142">
        <v>50</v>
      </c>
      <c r="N76" s="142">
        <v>700</v>
      </c>
      <c r="P76" s="142">
        <v>25</v>
      </c>
      <c r="Q76" s="142">
        <v>350</v>
      </c>
    </row>
    <row r="77" spans="1:78">
      <c r="A77" s="20" t="s">
        <v>120</v>
      </c>
      <c r="B77" s="20">
        <v>5</v>
      </c>
      <c r="C77" s="5" t="s">
        <v>156</v>
      </c>
      <c r="D77" s="152" t="s">
        <v>157</v>
      </c>
      <c r="E77" s="127">
        <v>3</v>
      </c>
      <c r="F77" s="24">
        <v>50</v>
      </c>
      <c r="G77" s="142">
        <f t="shared" ref="G77" si="11">$F77/2</f>
        <v>25</v>
      </c>
      <c r="H77" s="142">
        <f>F77*G65/2</f>
        <v>350</v>
      </c>
      <c r="I77" s="26"/>
      <c r="J77" s="142">
        <v>25</v>
      </c>
      <c r="K77" s="142">
        <v>350</v>
      </c>
      <c r="M77" s="142">
        <v>25</v>
      </c>
      <c r="N77" s="142">
        <v>350</v>
      </c>
      <c r="P77" s="142">
        <v>25</v>
      </c>
      <c r="Q77" s="142">
        <v>175</v>
      </c>
    </row>
    <row r="78" spans="1:78">
      <c r="A78" s="20" t="s">
        <v>120</v>
      </c>
      <c r="B78" s="20">
        <v>5</v>
      </c>
      <c r="C78" s="5" t="s">
        <v>810</v>
      </c>
      <c r="D78" s="152" t="s">
        <v>418</v>
      </c>
      <c r="E78" s="127">
        <v>2</v>
      </c>
      <c r="F78" s="24">
        <v>135</v>
      </c>
      <c r="G78" s="142">
        <v>68</v>
      </c>
      <c r="H78" s="142">
        <v>945</v>
      </c>
      <c r="I78" s="26"/>
      <c r="J78" s="142">
        <v>68</v>
      </c>
      <c r="K78" s="142">
        <v>945</v>
      </c>
      <c r="M78" s="142">
        <v>68</v>
      </c>
      <c r="N78" s="142">
        <v>945</v>
      </c>
      <c r="P78" s="142">
        <v>68</v>
      </c>
      <c r="Q78" s="142">
        <v>945</v>
      </c>
    </row>
    <row r="79" spans="1:78">
      <c r="A79" s="20" t="s">
        <v>120</v>
      </c>
      <c r="B79" s="20">
        <v>5</v>
      </c>
      <c r="C79" s="5" t="s">
        <v>148</v>
      </c>
      <c r="D79" s="152" t="s">
        <v>149</v>
      </c>
      <c r="E79" s="127">
        <v>1</v>
      </c>
      <c r="F79" s="24">
        <v>135</v>
      </c>
      <c r="G79" s="142">
        <v>135</v>
      </c>
      <c r="H79" s="142">
        <v>1350</v>
      </c>
      <c r="I79" s="26"/>
      <c r="J79" s="142">
        <v>135</v>
      </c>
      <c r="K79" s="142">
        <v>1350</v>
      </c>
      <c r="M79" s="142">
        <v>135</v>
      </c>
      <c r="N79" s="142">
        <v>1350</v>
      </c>
      <c r="P79" s="142">
        <v>68</v>
      </c>
      <c r="Q79" s="142">
        <v>680</v>
      </c>
    </row>
    <row r="80" spans="1:78">
      <c r="A80" s="20" t="s">
        <v>120</v>
      </c>
      <c r="B80" s="20">
        <v>5</v>
      </c>
      <c r="C80" s="177" t="s">
        <v>161</v>
      </c>
      <c r="D80" s="179" t="s">
        <v>162</v>
      </c>
      <c r="E80" s="127">
        <v>1</v>
      </c>
      <c r="F80" s="24">
        <v>100</v>
      </c>
      <c r="G80" s="181">
        <v>0</v>
      </c>
      <c r="H80" s="142">
        <v>700</v>
      </c>
      <c r="I80" s="26"/>
      <c r="J80" s="181">
        <v>0</v>
      </c>
      <c r="K80" s="142">
        <v>700</v>
      </c>
      <c r="M80" s="181">
        <v>0</v>
      </c>
      <c r="N80" s="142">
        <v>700</v>
      </c>
      <c r="P80" s="181">
        <v>0</v>
      </c>
      <c r="Q80" s="142">
        <v>350</v>
      </c>
    </row>
    <row r="81" spans="1:78">
      <c r="A81" s="22"/>
      <c r="B81" s="22"/>
      <c r="C81" s="162"/>
      <c r="D81" s="163"/>
      <c r="E81" s="23"/>
      <c r="F81" s="23"/>
      <c r="G81" s="146"/>
      <c r="H81" s="146"/>
      <c r="I81" s="126"/>
      <c r="J81" s="146"/>
      <c r="K81" s="146"/>
      <c r="L81" s="23"/>
      <c r="M81" s="146"/>
      <c r="N81" s="146"/>
      <c r="O81" s="23"/>
      <c r="P81" s="146"/>
      <c r="Q81" s="146"/>
      <c r="R81" s="23"/>
    </row>
    <row r="82" spans="1:78">
      <c r="A82" s="21"/>
      <c r="B82" s="21"/>
      <c r="C82" s="1" t="s">
        <v>320</v>
      </c>
      <c r="D82" s="28"/>
      <c r="E82" s="28"/>
      <c r="G82" s="122">
        <v>45</v>
      </c>
      <c r="H82" s="122">
        <v>500</v>
      </c>
      <c r="I82" s="24">
        <v>250</v>
      </c>
      <c r="J82" s="122">
        <v>45</v>
      </c>
      <c r="K82" s="122">
        <v>350</v>
      </c>
      <c r="L82" s="28">
        <v>175</v>
      </c>
      <c r="M82" s="122">
        <v>45</v>
      </c>
      <c r="N82" s="122">
        <v>500</v>
      </c>
      <c r="O82" s="28">
        <v>250</v>
      </c>
      <c r="P82" s="122">
        <v>45</v>
      </c>
      <c r="Q82" s="122">
        <v>210</v>
      </c>
      <c r="R82" s="28">
        <v>105</v>
      </c>
    </row>
    <row r="83" spans="1:78">
      <c r="A83" s="19" t="s">
        <v>163</v>
      </c>
      <c r="B83" s="19">
        <v>6</v>
      </c>
      <c r="C83" s="147" t="s">
        <v>166</v>
      </c>
      <c r="D83" s="148" t="s">
        <v>167</v>
      </c>
      <c r="E83" s="127">
        <v>1</v>
      </c>
      <c r="F83" s="24">
        <v>15</v>
      </c>
      <c r="G83" s="142">
        <f>$F83</f>
        <v>15</v>
      </c>
      <c r="H83" s="142">
        <f>$F83*28</f>
        <v>420</v>
      </c>
      <c r="I83" s="26"/>
      <c r="J83" s="142">
        <v>15</v>
      </c>
      <c r="K83" s="142">
        <v>420</v>
      </c>
      <c r="M83" s="142">
        <v>15</v>
      </c>
      <c r="N83" s="142">
        <v>420</v>
      </c>
      <c r="O83" s="150"/>
      <c r="P83" s="142">
        <v>15</v>
      </c>
      <c r="Q83" s="142">
        <v>420</v>
      </c>
    </row>
    <row r="84" spans="1:78">
      <c r="A84" s="19" t="s">
        <v>163</v>
      </c>
      <c r="B84" s="19">
        <v>6</v>
      </c>
      <c r="C84" s="147" t="s">
        <v>168</v>
      </c>
      <c r="D84" s="148" t="s">
        <v>169</v>
      </c>
      <c r="E84" s="127">
        <v>2</v>
      </c>
      <c r="F84" s="24">
        <v>10</v>
      </c>
      <c r="G84" s="142">
        <v>10</v>
      </c>
      <c r="H84" s="142">
        <f>$F84*7</f>
        <v>70</v>
      </c>
      <c r="I84" s="26"/>
      <c r="J84" s="142">
        <v>10</v>
      </c>
      <c r="K84" s="142">
        <v>70</v>
      </c>
      <c r="M84" s="142">
        <v>10</v>
      </c>
      <c r="N84" s="142">
        <v>70</v>
      </c>
      <c r="O84" s="150"/>
      <c r="P84" s="142">
        <v>10</v>
      </c>
      <c r="Q84" s="142">
        <v>70</v>
      </c>
    </row>
    <row r="85" spans="1:78" s="22" customFormat="1">
      <c r="A85" s="19" t="s">
        <v>163</v>
      </c>
      <c r="B85" s="19">
        <v>6</v>
      </c>
      <c r="C85" s="147" t="s">
        <v>170</v>
      </c>
      <c r="D85" s="148" t="s">
        <v>171</v>
      </c>
      <c r="E85" s="127">
        <v>1</v>
      </c>
      <c r="F85" s="24">
        <v>10</v>
      </c>
      <c r="G85" s="142">
        <v>10</v>
      </c>
      <c r="H85" s="142">
        <v>70</v>
      </c>
      <c r="I85" s="26"/>
      <c r="J85" s="142">
        <v>10</v>
      </c>
      <c r="K85" s="142">
        <v>70</v>
      </c>
      <c r="L85" s="24"/>
      <c r="M85" s="142">
        <v>10</v>
      </c>
      <c r="N85" s="142">
        <v>70</v>
      </c>
      <c r="O85" s="150"/>
      <c r="P85" s="142">
        <v>10</v>
      </c>
      <c r="Q85" s="142">
        <v>70</v>
      </c>
      <c r="R85" s="24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</row>
    <row r="86" spans="1:78" s="21" customFormat="1">
      <c r="A86" s="19" t="s">
        <v>163</v>
      </c>
      <c r="B86" s="19">
        <v>6</v>
      </c>
      <c r="C86" s="147" t="s">
        <v>454</v>
      </c>
      <c r="D86" s="148" t="s">
        <v>409</v>
      </c>
      <c r="E86" s="127">
        <v>1</v>
      </c>
      <c r="F86" s="24">
        <v>10</v>
      </c>
      <c r="G86" s="142">
        <v>10</v>
      </c>
      <c r="H86" s="142">
        <v>70</v>
      </c>
      <c r="I86" s="26"/>
      <c r="J86" s="142">
        <v>10</v>
      </c>
      <c r="K86" s="142">
        <v>70</v>
      </c>
      <c r="L86" s="24"/>
      <c r="M86" s="142">
        <v>10</v>
      </c>
      <c r="N86" s="142">
        <v>70</v>
      </c>
      <c r="O86" s="151"/>
      <c r="P86" s="142">
        <v>10</v>
      </c>
      <c r="Q86" s="142">
        <v>70</v>
      </c>
      <c r="R86" s="24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</row>
    <row r="87" spans="1:78">
      <c r="A87" s="22"/>
      <c r="B87" s="22"/>
      <c r="C87" s="160" t="s">
        <v>516</v>
      </c>
      <c r="D87" s="164"/>
      <c r="E87" s="23"/>
      <c r="F87" s="23"/>
      <c r="G87" s="146"/>
      <c r="H87" s="146"/>
      <c r="I87" s="126"/>
      <c r="J87" s="146"/>
      <c r="K87" s="146"/>
      <c r="L87" s="23"/>
      <c r="M87" s="146"/>
      <c r="N87" s="146"/>
      <c r="O87" s="165"/>
      <c r="P87" s="146"/>
      <c r="Q87" s="146"/>
      <c r="R87" s="23"/>
    </row>
    <row r="88" spans="1:78">
      <c r="A88" s="20" t="s">
        <v>374</v>
      </c>
      <c r="B88" s="20">
        <v>7</v>
      </c>
      <c r="C88" s="166" t="s">
        <v>173</v>
      </c>
      <c r="D88" s="167" t="s">
        <v>174</v>
      </c>
      <c r="E88" s="27">
        <v>2</v>
      </c>
      <c r="F88" s="25">
        <v>50</v>
      </c>
      <c r="G88" s="122">
        <f t="shared" ref="G88:G108" si="12">F88/2</f>
        <v>25</v>
      </c>
      <c r="H88" s="122">
        <f>F88*14</f>
        <v>700</v>
      </c>
      <c r="J88" s="122">
        <v>25</v>
      </c>
      <c r="K88" s="122">
        <v>700</v>
      </c>
      <c r="M88" s="122">
        <v>25</v>
      </c>
      <c r="N88" s="122">
        <v>700</v>
      </c>
      <c r="P88" s="122">
        <v>25</v>
      </c>
      <c r="Q88" s="122">
        <v>700</v>
      </c>
      <c r="R88" s="128"/>
    </row>
    <row r="89" spans="1:78" s="20" customFormat="1">
      <c r="A89" s="20" t="s">
        <v>374</v>
      </c>
      <c r="B89" s="20">
        <v>7</v>
      </c>
      <c r="C89" s="5" t="s">
        <v>176</v>
      </c>
      <c r="D89" s="152" t="s">
        <v>177</v>
      </c>
      <c r="E89" s="27">
        <v>2</v>
      </c>
      <c r="F89" s="25">
        <v>50</v>
      </c>
      <c r="G89" s="122">
        <f t="shared" si="12"/>
        <v>25</v>
      </c>
      <c r="H89" s="122">
        <f t="shared" ref="H89:H108" si="13">F89*14</f>
        <v>700</v>
      </c>
      <c r="I89" s="26"/>
      <c r="J89" s="122">
        <v>25</v>
      </c>
      <c r="K89" s="122">
        <v>700</v>
      </c>
      <c r="L89" s="24"/>
      <c r="M89" s="142">
        <v>25</v>
      </c>
      <c r="N89" s="142">
        <v>700</v>
      </c>
      <c r="O89" s="24"/>
      <c r="P89" s="142">
        <v>25</v>
      </c>
      <c r="Q89" s="142">
        <v>700</v>
      </c>
      <c r="R89" s="128"/>
    </row>
    <row r="90" spans="1:78" s="22" customFormat="1">
      <c r="A90" s="20" t="s">
        <v>374</v>
      </c>
      <c r="B90" s="20">
        <v>7</v>
      </c>
      <c r="C90" s="166" t="s">
        <v>178</v>
      </c>
      <c r="D90" s="167" t="s">
        <v>179</v>
      </c>
      <c r="E90" s="27">
        <v>1</v>
      </c>
      <c r="F90" s="25">
        <v>60</v>
      </c>
      <c r="G90" s="122">
        <f t="shared" si="12"/>
        <v>30</v>
      </c>
      <c r="H90" s="122">
        <f t="shared" si="13"/>
        <v>840</v>
      </c>
      <c r="I90" s="24"/>
      <c r="J90" s="122">
        <v>30</v>
      </c>
      <c r="K90" s="122">
        <v>840</v>
      </c>
      <c r="L90" s="24"/>
      <c r="M90" s="122">
        <v>30</v>
      </c>
      <c r="N90" s="122">
        <v>840</v>
      </c>
      <c r="O90" s="24"/>
      <c r="P90" s="122">
        <v>30</v>
      </c>
      <c r="Q90" s="122">
        <v>840</v>
      </c>
      <c r="R90" s="128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</row>
    <row r="91" spans="1:78" s="20" customFormat="1">
      <c r="A91" s="20" t="s">
        <v>374</v>
      </c>
      <c r="B91" s="20">
        <v>7</v>
      </c>
      <c r="C91" s="6" t="s">
        <v>180</v>
      </c>
      <c r="D91" s="168" t="s">
        <v>181</v>
      </c>
      <c r="E91" s="27">
        <v>1</v>
      </c>
      <c r="F91" s="25">
        <v>40</v>
      </c>
      <c r="G91" s="122">
        <f t="shared" si="12"/>
        <v>20</v>
      </c>
      <c r="H91" s="122">
        <f t="shared" si="13"/>
        <v>560</v>
      </c>
      <c r="I91" s="24"/>
      <c r="J91" s="122">
        <v>20</v>
      </c>
      <c r="K91" s="122">
        <v>560</v>
      </c>
      <c r="L91" s="24"/>
      <c r="M91" s="122">
        <v>20</v>
      </c>
      <c r="N91" s="122">
        <v>560</v>
      </c>
      <c r="O91" s="24"/>
      <c r="P91" s="122">
        <v>20</v>
      </c>
      <c r="Q91" s="122">
        <v>560</v>
      </c>
      <c r="R91" s="128"/>
    </row>
    <row r="92" spans="1:78" s="20" customFormat="1">
      <c r="A92" s="20" t="s">
        <v>374</v>
      </c>
      <c r="B92" s="20">
        <v>7</v>
      </c>
      <c r="C92" s="166" t="s">
        <v>182</v>
      </c>
      <c r="D92" s="167" t="s">
        <v>183</v>
      </c>
      <c r="E92" s="27">
        <v>1</v>
      </c>
      <c r="F92" s="25">
        <v>135</v>
      </c>
      <c r="G92" s="122">
        <f t="shared" si="12"/>
        <v>67.5</v>
      </c>
      <c r="H92" s="122">
        <f t="shared" si="13"/>
        <v>1890</v>
      </c>
      <c r="I92" s="24"/>
      <c r="J92" s="122">
        <v>67.5</v>
      </c>
      <c r="K92" s="122">
        <v>1890</v>
      </c>
      <c r="L92" s="24"/>
      <c r="M92" s="122">
        <v>67.5</v>
      </c>
      <c r="N92" s="122">
        <v>1890</v>
      </c>
      <c r="O92" s="24"/>
      <c r="P92" s="122">
        <v>67.5</v>
      </c>
      <c r="Q92" s="122">
        <v>1890</v>
      </c>
      <c r="R92" s="128"/>
    </row>
    <row r="93" spans="1:78" s="20" customFormat="1">
      <c r="A93" s="20" t="s">
        <v>374</v>
      </c>
      <c r="B93" s="20">
        <v>7</v>
      </c>
      <c r="C93" s="166" t="s">
        <v>811</v>
      </c>
      <c r="D93" s="167" t="s">
        <v>193</v>
      </c>
      <c r="E93" s="27">
        <v>1</v>
      </c>
      <c r="F93" s="25">
        <v>65</v>
      </c>
      <c r="G93" s="122">
        <f t="shared" si="12"/>
        <v>32.5</v>
      </c>
      <c r="H93" s="122">
        <f t="shared" si="13"/>
        <v>910</v>
      </c>
      <c r="I93" s="24"/>
      <c r="J93" s="122">
        <v>32.5</v>
      </c>
      <c r="K93" s="122">
        <v>910</v>
      </c>
      <c r="L93" s="24"/>
      <c r="M93" s="122">
        <v>32.5</v>
      </c>
      <c r="N93" s="122">
        <v>910</v>
      </c>
      <c r="O93" s="24"/>
      <c r="P93" s="122">
        <v>32.5</v>
      </c>
      <c r="Q93" s="122">
        <v>910</v>
      </c>
      <c r="R93" s="128"/>
    </row>
    <row r="94" spans="1:78" s="20" customFormat="1">
      <c r="A94" s="20" t="s">
        <v>374</v>
      </c>
      <c r="B94" s="20">
        <v>7</v>
      </c>
      <c r="C94" s="166" t="s">
        <v>436</v>
      </c>
      <c r="D94" s="167" t="s">
        <v>387</v>
      </c>
      <c r="E94" s="27">
        <v>1</v>
      </c>
      <c r="F94" s="25">
        <v>30</v>
      </c>
      <c r="G94" s="122">
        <f t="shared" si="12"/>
        <v>15</v>
      </c>
      <c r="H94" s="122">
        <f t="shared" si="13"/>
        <v>420</v>
      </c>
      <c r="I94" s="24"/>
      <c r="J94" s="122">
        <v>15</v>
      </c>
      <c r="K94" s="122">
        <v>420</v>
      </c>
      <c r="L94" s="24"/>
      <c r="M94" s="122">
        <v>15</v>
      </c>
      <c r="N94" s="122">
        <v>420</v>
      </c>
      <c r="O94" s="24"/>
      <c r="P94" s="122">
        <v>15</v>
      </c>
      <c r="Q94" s="122">
        <v>420</v>
      </c>
      <c r="R94" s="128"/>
    </row>
    <row r="95" spans="1:78" s="20" customFormat="1">
      <c r="A95" s="20" t="s">
        <v>374</v>
      </c>
      <c r="B95" s="20">
        <v>7</v>
      </c>
      <c r="C95" s="166" t="s">
        <v>363</v>
      </c>
      <c r="D95" s="167" t="s">
        <v>423</v>
      </c>
      <c r="E95" s="27">
        <v>1</v>
      </c>
      <c r="F95" s="25">
        <v>30</v>
      </c>
      <c r="G95" s="122">
        <f t="shared" si="12"/>
        <v>15</v>
      </c>
      <c r="H95" s="122">
        <f t="shared" si="13"/>
        <v>420</v>
      </c>
      <c r="I95" s="24"/>
      <c r="J95" s="122">
        <v>15</v>
      </c>
      <c r="K95" s="122">
        <v>420</v>
      </c>
      <c r="L95" s="24"/>
      <c r="M95" s="122">
        <v>15</v>
      </c>
      <c r="N95" s="122">
        <v>420</v>
      </c>
      <c r="O95" s="24"/>
      <c r="P95" s="122">
        <v>15</v>
      </c>
      <c r="Q95" s="122">
        <v>420</v>
      </c>
      <c r="R95" s="128"/>
    </row>
    <row r="96" spans="1:78" s="20" customFormat="1">
      <c r="A96" s="20" t="s">
        <v>374</v>
      </c>
      <c r="B96" s="20">
        <v>7</v>
      </c>
      <c r="C96" s="166" t="s">
        <v>763</v>
      </c>
      <c r="D96" s="167" t="s">
        <v>424</v>
      </c>
      <c r="E96" s="27">
        <v>1</v>
      </c>
      <c r="F96" s="25">
        <v>30</v>
      </c>
      <c r="G96" s="122">
        <f t="shared" si="12"/>
        <v>15</v>
      </c>
      <c r="H96" s="122">
        <f t="shared" si="13"/>
        <v>420</v>
      </c>
      <c r="I96" s="24"/>
      <c r="J96" s="122">
        <v>15</v>
      </c>
      <c r="K96" s="122">
        <v>420</v>
      </c>
      <c r="L96" s="24"/>
      <c r="M96" s="122">
        <v>15</v>
      </c>
      <c r="N96" s="122">
        <v>420</v>
      </c>
      <c r="O96" s="24"/>
      <c r="P96" s="122">
        <v>15</v>
      </c>
      <c r="Q96" s="122">
        <v>420</v>
      </c>
      <c r="R96" s="128"/>
    </row>
    <row r="97" spans="1:78" s="20" customFormat="1">
      <c r="A97" s="20" t="s">
        <v>374</v>
      </c>
      <c r="B97" s="20">
        <v>7</v>
      </c>
      <c r="C97" s="166" t="s">
        <v>365</v>
      </c>
      <c r="D97" s="167" t="s">
        <v>425</v>
      </c>
      <c r="E97" s="27">
        <v>1</v>
      </c>
      <c r="F97" s="25">
        <v>65</v>
      </c>
      <c r="G97" s="122">
        <f t="shared" si="12"/>
        <v>32.5</v>
      </c>
      <c r="H97" s="122">
        <f t="shared" si="13"/>
        <v>910</v>
      </c>
      <c r="I97" s="24"/>
      <c r="J97" s="122">
        <v>32.5</v>
      </c>
      <c r="K97" s="122">
        <v>910</v>
      </c>
      <c r="L97" s="24"/>
      <c r="M97" s="122">
        <v>32.5</v>
      </c>
      <c r="N97" s="122">
        <v>910</v>
      </c>
      <c r="O97" s="24"/>
      <c r="P97" s="122">
        <v>32.5</v>
      </c>
      <c r="Q97" s="122">
        <v>910</v>
      </c>
      <c r="R97" s="128"/>
    </row>
    <row r="98" spans="1:78" s="20" customFormat="1">
      <c r="A98" s="20" t="s">
        <v>374</v>
      </c>
      <c r="B98" s="20">
        <v>7</v>
      </c>
      <c r="C98" s="166" t="s">
        <v>202</v>
      </c>
      <c r="D98" s="167" t="s">
        <v>203</v>
      </c>
      <c r="E98" s="27">
        <v>1</v>
      </c>
      <c r="F98" s="25">
        <v>65</v>
      </c>
      <c r="G98" s="122">
        <f t="shared" si="12"/>
        <v>32.5</v>
      </c>
      <c r="H98" s="122">
        <f t="shared" si="13"/>
        <v>910</v>
      </c>
      <c r="I98" s="24"/>
      <c r="J98" s="122">
        <v>32.5</v>
      </c>
      <c r="K98" s="122">
        <v>910</v>
      </c>
      <c r="L98" s="24"/>
      <c r="M98" s="122">
        <v>32.5</v>
      </c>
      <c r="N98" s="122">
        <v>910</v>
      </c>
      <c r="O98" s="24"/>
      <c r="P98" s="122">
        <v>32.5</v>
      </c>
      <c r="Q98" s="122">
        <v>910</v>
      </c>
      <c r="R98" s="128"/>
    </row>
    <row r="99" spans="1:78" s="20" customFormat="1">
      <c r="A99" s="20" t="s">
        <v>374</v>
      </c>
      <c r="B99" s="20">
        <v>7</v>
      </c>
      <c r="C99" s="166" t="s">
        <v>184</v>
      </c>
      <c r="D99" s="167" t="s">
        <v>185</v>
      </c>
      <c r="E99" s="27">
        <v>3</v>
      </c>
      <c r="F99" s="25">
        <v>50</v>
      </c>
      <c r="G99" s="122">
        <f t="shared" si="12"/>
        <v>25</v>
      </c>
      <c r="H99" s="122">
        <f t="shared" si="13"/>
        <v>700</v>
      </c>
      <c r="I99" s="24"/>
      <c r="J99" s="122">
        <v>25</v>
      </c>
      <c r="K99" s="122">
        <v>700</v>
      </c>
      <c r="L99" s="24"/>
      <c r="M99" s="122">
        <v>25</v>
      </c>
      <c r="N99" s="122">
        <v>700</v>
      </c>
      <c r="O99" s="24"/>
      <c r="P99" s="122">
        <v>25</v>
      </c>
      <c r="Q99" s="122">
        <v>700</v>
      </c>
      <c r="R99" s="128"/>
    </row>
    <row r="100" spans="1:78" s="20" customFormat="1">
      <c r="A100" s="20" t="s">
        <v>374</v>
      </c>
      <c r="B100" s="20">
        <v>7</v>
      </c>
      <c r="C100" s="166" t="s">
        <v>186</v>
      </c>
      <c r="D100" s="167" t="s">
        <v>187</v>
      </c>
      <c r="E100" s="27">
        <v>2</v>
      </c>
      <c r="F100" s="25">
        <v>50</v>
      </c>
      <c r="G100" s="122">
        <f t="shared" si="12"/>
        <v>25</v>
      </c>
      <c r="H100" s="122">
        <f t="shared" si="13"/>
        <v>700</v>
      </c>
      <c r="I100" s="24"/>
      <c r="J100" s="122">
        <v>25</v>
      </c>
      <c r="K100" s="122">
        <v>700</v>
      </c>
      <c r="L100" s="24"/>
      <c r="M100" s="122">
        <v>25</v>
      </c>
      <c r="N100" s="122">
        <v>700</v>
      </c>
      <c r="O100" s="24"/>
      <c r="P100" s="122">
        <v>25</v>
      </c>
      <c r="Q100" s="122">
        <v>700</v>
      </c>
      <c r="R100" s="128"/>
    </row>
    <row r="101" spans="1:78" s="20" customFormat="1">
      <c r="A101" s="20" t="s">
        <v>374</v>
      </c>
      <c r="B101" s="20">
        <v>7</v>
      </c>
      <c r="C101" s="169" t="s">
        <v>188</v>
      </c>
      <c r="D101" s="170" t="s">
        <v>189</v>
      </c>
      <c r="E101" s="27">
        <v>3</v>
      </c>
      <c r="F101" s="25">
        <v>100</v>
      </c>
      <c r="G101" s="122">
        <f t="shared" si="12"/>
        <v>50</v>
      </c>
      <c r="H101" s="122">
        <f t="shared" si="13"/>
        <v>1400</v>
      </c>
      <c r="I101" s="24"/>
      <c r="J101" s="122">
        <v>50</v>
      </c>
      <c r="K101" s="122">
        <v>1400</v>
      </c>
      <c r="L101" s="24"/>
      <c r="M101" s="122">
        <v>50</v>
      </c>
      <c r="N101" s="122">
        <v>1400</v>
      </c>
      <c r="O101" s="24"/>
      <c r="P101" s="122">
        <v>50</v>
      </c>
      <c r="Q101" s="122">
        <v>1400</v>
      </c>
      <c r="R101" s="128"/>
    </row>
    <row r="102" spans="1:78" s="20" customFormat="1">
      <c r="A102" s="20" t="s">
        <v>374</v>
      </c>
      <c r="B102" s="20">
        <v>7</v>
      </c>
      <c r="C102" s="166" t="s">
        <v>190</v>
      </c>
      <c r="D102" s="167" t="s">
        <v>191</v>
      </c>
      <c r="E102" s="27">
        <v>3</v>
      </c>
      <c r="F102" s="25">
        <v>100</v>
      </c>
      <c r="G102" s="122">
        <f t="shared" si="12"/>
        <v>50</v>
      </c>
      <c r="H102" s="122">
        <f t="shared" si="13"/>
        <v>1400</v>
      </c>
      <c r="I102" s="24"/>
      <c r="J102" s="122">
        <v>50</v>
      </c>
      <c r="K102" s="122">
        <v>1400</v>
      </c>
      <c r="L102" s="24"/>
      <c r="M102" s="122">
        <v>50</v>
      </c>
      <c r="N102" s="122">
        <v>1400</v>
      </c>
      <c r="O102" s="24"/>
      <c r="P102" s="122">
        <v>50</v>
      </c>
      <c r="Q102" s="122">
        <v>1400</v>
      </c>
      <c r="R102" s="128"/>
    </row>
    <row r="103" spans="1:78" s="20" customFormat="1">
      <c r="A103" s="20" t="s">
        <v>374</v>
      </c>
      <c r="B103" s="20">
        <v>7</v>
      </c>
      <c r="C103" s="166" t="s">
        <v>762</v>
      </c>
      <c r="D103" s="167" t="s">
        <v>445</v>
      </c>
      <c r="E103" s="27">
        <v>1</v>
      </c>
      <c r="F103" s="25">
        <v>100</v>
      </c>
      <c r="G103" s="122">
        <f t="shared" si="12"/>
        <v>50</v>
      </c>
      <c r="H103" s="122">
        <f t="shared" si="13"/>
        <v>1400</v>
      </c>
      <c r="I103" s="24"/>
      <c r="J103" s="122">
        <v>50</v>
      </c>
      <c r="K103" s="122">
        <v>1400</v>
      </c>
      <c r="L103" s="24"/>
      <c r="M103" s="122">
        <v>50</v>
      </c>
      <c r="N103" s="122">
        <v>1400</v>
      </c>
      <c r="O103" s="24"/>
      <c r="P103" s="122">
        <v>50</v>
      </c>
      <c r="Q103" s="122">
        <v>1400</v>
      </c>
      <c r="R103" s="128"/>
    </row>
    <row r="104" spans="1:78" s="20" customFormat="1">
      <c r="A104" s="20" t="s">
        <v>374</v>
      </c>
      <c r="B104" s="20">
        <v>7</v>
      </c>
      <c r="C104" s="166" t="s">
        <v>761</v>
      </c>
      <c r="D104" s="167" t="s">
        <v>420</v>
      </c>
      <c r="E104" s="27">
        <v>1</v>
      </c>
      <c r="F104" s="25">
        <v>100</v>
      </c>
      <c r="G104" s="122">
        <f t="shared" si="12"/>
        <v>50</v>
      </c>
      <c r="H104" s="122">
        <f t="shared" si="13"/>
        <v>1400</v>
      </c>
      <c r="I104" s="24"/>
      <c r="J104" s="122">
        <v>50</v>
      </c>
      <c r="K104" s="122">
        <v>1400</v>
      </c>
      <c r="L104" s="24"/>
      <c r="M104" s="122">
        <v>50</v>
      </c>
      <c r="N104" s="122">
        <v>1400</v>
      </c>
      <c r="O104" s="24"/>
      <c r="P104" s="122">
        <v>50</v>
      </c>
      <c r="Q104" s="122">
        <v>1400</v>
      </c>
      <c r="R104" s="128"/>
    </row>
    <row r="105" spans="1:78" s="20" customFormat="1">
      <c r="A105" s="20" t="s">
        <v>374</v>
      </c>
      <c r="B105" s="20">
        <v>7</v>
      </c>
      <c r="C105" s="166" t="s">
        <v>205</v>
      </c>
      <c r="D105" s="167" t="s">
        <v>206</v>
      </c>
      <c r="E105" s="27">
        <v>1</v>
      </c>
      <c r="F105" s="25">
        <v>10</v>
      </c>
      <c r="G105" s="122">
        <f t="shared" si="12"/>
        <v>5</v>
      </c>
      <c r="H105" s="122">
        <f t="shared" si="13"/>
        <v>140</v>
      </c>
      <c r="I105" s="24"/>
      <c r="J105" s="122">
        <v>5</v>
      </c>
      <c r="K105" s="122">
        <v>140</v>
      </c>
      <c r="L105" s="24"/>
      <c r="M105" s="122">
        <v>5</v>
      </c>
      <c r="N105" s="122">
        <v>140</v>
      </c>
      <c r="O105" s="24"/>
      <c r="P105" s="122">
        <v>5</v>
      </c>
      <c r="Q105" s="122">
        <v>140</v>
      </c>
      <c r="R105" s="128"/>
    </row>
    <row r="106" spans="1:78" s="20" customFormat="1">
      <c r="A106" s="20" t="s">
        <v>374</v>
      </c>
      <c r="B106" s="20">
        <v>7</v>
      </c>
      <c r="C106" s="166" t="s">
        <v>211</v>
      </c>
      <c r="D106" s="170" t="s">
        <v>212</v>
      </c>
      <c r="E106" s="27">
        <v>2</v>
      </c>
      <c r="F106" s="25">
        <v>125</v>
      </c>
      <c r="G106" s="122">
        <f t="shared" si="12"/>
        <v>62.5</v>
      </c>
      <c r="H106" s="122">
        <f t="shared" si="13"/>
        <v>1750</v>
      </c>
      <c r="I106" s="24"/>
      <c r="J106" s="122">
        <v>62.5</v>
      </c>
      <c r="K106" s="122">
        <v>1750</v>
      </c>
      <c r="L106" s="24"/>
      <c r="M106" s="122">
        <v>62.5</v>
      </c>
      <c r="N106" s="122">
        <v>1750</v>
      </c>
      <c r="O106" s="24"/>
      <c r="P106" s="122">
        <v>62.5</v>
      </c>
      <c r="Q106" s="122">
        <v>1750</v>
      </c>
      <c r="R106" s="128"/>
    </row>
    <row r="107" spans="1:78" s="20" customFormat="1">
      <c r="A107" s="20" t="s">
        <v>374</v>
      </c>
      <c r="B107" s="20">
        <v>7</v>
      </c>
      <c r="C107" s="166" t="s">
        <v>213</v>
      </c>
      <c r="D107" s="167" t="s">
        <v>214</v>
      </c>
      <c r="E107" s="27">
        <v>2</v>
      </c>
      <c r="F107" s="25">
        <v>15</v>
      </c>
      <c r="G107" s="122">
        <f t="shared" si="12"/>
        <v>7.5</v>
      </c>
      <c r="H107" s="122">
        <f t="shared" si="13"/>
        <v>210</v>
      </c>
      <c r="I107" s="24"/>
      <c r="J107" s="122">
        <v>7.5</v>
      </c>
      <c r="K107" s="122">
        <v>210</v>
      </c>
      <c r="L107" s="24"/>
      <c r="M107" s="122">
        <v>7.5</v>
      </c>
      <c r="N107" s="122">
        <v>210</v>
      </c>
      <c r="O107" s="24"/>
      <c r="P107" s="122">
        <v>7.5</v>
      </c>
      <c r="Q107" s="122">
        <v>210</v>
      </c>
      <c r="R107" s="128"/>
    </row>
    <row r="108" spans="1:78" s="20" customFormat="1">
      <c r="A108" s="20" t="s">
        <v>374</v>
      </c>
      <c r="B108" s="20">
        <v>7</v>
      </c>
      <c r="C108" s="166" t="s">
        <v>217</v>
      </c>
      <c r="D108" s="167" t="s">
        <v>218</v>
      </c>
      <c r="E108" s="27">
        <v>1</v>
      </c>
      <c r="F108" s="25">
        <v>5</v>
      </c>
      <c r="G108" s="122">
        <f t="shared" si="12"/>
        <v>2.5</v>
      </c>
      <c r="H108" s="122">
        <f t="shared" si="13"/>
        <v>70</v>
      </c>
      <c r="I108" s="24"/>
      <c r="J108" s="122">
        <v>2.5</v>
      </c>
      <c r="K108" s="122">
        <v>70</v>
      </c>
      <c r="L108" s="24"/>
      <c r="M108" s="122">
        <v>2.5</v>
      </c>
      <c r="N108" s="122">
        <v>70</v>
      </c>
      <c r="O108" s="24"/>
      <c r="P108" s="122">
        <v>2.5</v>
      </c>
      <c r="Q108" s="122">
        <v>70</v>
      </c>
      <c r="R108" s="128"/>
    </row>
    <row r="109" spans="1:78" s="20" customFormat="1">
      <c r="A109" s="20" t="s">
        <v>374</v>
      </c>
      <c r="B109" s="20">
        <v>7</v>
      </c>
      <c r="C109" s="166" t="s">
        <v>760</v>
      </c>
      <c r="D109" s="167" t="s">
        <v>447</v>
      </c>
      <c r="E109" s="27">
        <v>3</v>
      </c>
      <c r="F109" s="25">
        <v>65</v>
      </c>
      <c r="G109" s="122">
        <v>33</v>
      </c>
      <c r="H109" s="122">
        <v>910</v>
      </c>
      <c r="I109" s="24"/>
      <c r="J109" s="122">
        <v>33</v>
      </c>
      <c r="K109" s="122">
        <v>910</v>
      </c>
      <c r="L109" s="24"/>
      <c r="M109" s="122">
        <v>33</v>
      </c>
      <c r="N109" s="122">
        <v>910</v>
      </c>
      <c r="O109" s="24"/>
      <c r="P109" s="122">
        <v>33</v>
      </c>
      <c r="Q109" s="122">
        <v>910</v>
      </c>
      <c r="R109" s="128"/>
    </row>
    <row r="110" spans="1:78" s="20" customFormat="1">
      <c r="A110" s="22"/>
      <c r="B110" s="22"/>
      <c r="C110" s="171" t="s">
        <v>517</v>
      </c>
      <c r="D110" s="172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78" s="22" customFormat="1">
      <c r="A111" s="20" t="s">
        <v>204</v>
      </c>
      <c r="B111" s="20">
        <v>8</v>
      </c>
      <c r="C111" s="166" t="s">
        <v>518</v>
      </c>
      <c r="D111" s="170" t="s">
        <v>403</v>
      </c>
      <c r="E111" s="27">
        <v>1</v>
      </c>
      <c r="F111" s="27">
        <v>15</v>
      </c>
      <c r="G111" s="122">
        <f t="shared" ref="G111:G112" si="14">F111/2</f>
        <v>7.5</v>
      </c>
      <c r="H111" s="122">
        <f>F111*14</f>
        <v>210</v>
      </c>
      <c r="I111" s="128"/>
      <c r="J111" s="122">
        <v>7.5</v>
      </c>
      <c r="K111" s="122">
        <v>210</v>
      </c>
      <c r="L111" s="128"/>
      <c r="M111" s="122">
        <v>7.5</v>
      </c>
      <c r="N111" s="122">
        <v>210</v>
      </c>
      <c r="O111" s="128"/>
      <c r="P111" s="122">
        <v>7.5</v>
      </c>
      <c r="Q111" s="122">
        <v>210</v>
      </c>
      <c r="R111" s="128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</row>
    <row r="112" spans="1:78" s="20" customFormat="1">
      <c r="A112" s="20" t="s">
        <v>204</v>
      </c>
      <c r="B112" s="20">
        <v>8</v>
      </c>
      <c r="C112" s="166" t="s">
        <v>215</v>
      </c>
      <c r="D112" s="170" t="s">
        <v>216</v>
      </c>
      <c r="E112" s="27">
        <v>1</v>
      </c>
      <c r="F112" s="27">
        <v>15</v>
      </c>
      <c r="G112" s="122">
        <f t="shared" si="14"/>
        <v>7.5</v>
      </c>
      <c r="H112" s="122">
        <f>F112*14</f>
        <v>210</v>
      </c>
      <c r="I112" s="128"/>
      <c r="J112" s="122">
        <v>7.5</v>
      </c>
      <c r="K112" s="122">
        <v>210</v>
      </c>
      <c r="L112" s="128"/>
      <c r="M112" s="122">
        <v>7.5</v>
      </c>
      <c r="N112" s="122">
        <v>210</v>
      </c>
      <c r="O112" s="128"/>
      <c r="P112" s="122">
        <v>7.5</v>
      </c>
      <c r="Q112" s="122">
        <v>210</v>
      </c>
      <c r="R112" s="128"/>
    </row>
    <row r="113" spans="1:78" s="20" customFormat="1">
      <c r="A113" s="20" t="s">
        <v>204</v>
      </c>
      <c r="B113" s="20">
        <v>8</v>
      </c>
      <c r="C113" s="166" t="s">
        <v>812</v>
      </c>
      <c r="D113" s="170" t="s">
        <v>406</v>
      </c>
      <c r="E113" s="27">
        <v>3</v>
      </c>
      <c r="F113" s="27">
        <v>15</v>
      </c>
      <c r="G113" s="122">
        <v>7.5</v>
      </c>
      <c r="H113" s="122">
        <v>210</v>
      </c>
      <c r="I113" s="128"/>
      <c r="J113" s="122">
        <v>7.5</v>
      </c>
      <c r="K113" s="122">
        <v>210</v>
      </c>
      <c r="L113" s="128"/>
      <c r="M113" s="122">
        <v>7.5</v>
      </c>
      <c r="N113" s="122">
        <v>210</v>
      </c>
      <c r="O113" s="128"/>
      <c r="P113" s="122">
        <v>7.5</v>
      </c>
      <c r="Q113" s="122">
        <v>210</v>
      </c>
      <c r="R113" s="128"/>
    </row>
    <row r="114" spans="1:78" s="22" customFormat="1">
      <c r="C114" s="171" t="s">
        <v>219</v>
      </c>
      <c r="D114" s="17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</row>
    <row r="115" spans="1:78" s="20" customFormat="1">
      <c r="A115" s="20" t="s">
        <v>219</v>
      </c>
      <c r="B115" s="20">
        <v>9</v>
      </c>
      <c r="C115" s="166" t="s">
        <v>220</v>
      </c>
      <c r="D115" s="167" t="s">
        <v>221</v>
      </c>
      <c r="E115" s="27">
        <v>2</v>
      </c>
      <c r="F115" s="27">
        <v>20</v>
      </c>
      <c r="G115" s="122">
        <f>F115/2</f>
        <v>10</v>
      </c>
      <c r="H115" s="122">
        <f>F115*14</f>
        <v>280</v>
      </c>
      <c r="I115" s="128"/>
      <c r="J115" s="122">
        <v>10</v>
      </c>
      <c r="K115" s="122">
        <v>280</v>
      </c>
      <c r="L115" s="128"/>
      <c r="M115" s="122">
        <v>10</v>
      </c>
      <c r="N115" s="122">
        <v>280</v>
      </c>
      <c r="O115" s="128"/>
      <c r="P115" s="122">
        <v>10</v>
      </c>
      <c r="Q115" s="122">
        <v>280</v>
      </c>
      <c r="R115" s="128"/>
    </row>
    <row r="116" spans="1:78" s="20" customFormat="1">
      <c r="A116" s="20" t="s">
        <v>219</v>
      </c>
      <c r="B116" s="20">
        <v>9</v>
      </c>
      <c r="C116" s="166" t="s">
        <v>222</v>
      </c>
      <c r="D116" s="167" t="s">
        <v>223</v>
      </c>
      <c r="E116" s="27">
        <v>1</v>
      </c>
      <c r="F116" s="27">
        <v>250</v>
      </c>
      <c r="G116" s="122">
        <f t="shared" ref="G116:G121" si="15">F116/2</f>
        <v>125</v>
      </c>
      <c r="H116" s="122">
        <f t="shared" ref="H116:H121" si="16">F116*14</f>
        <v>3500</v>
      </c>
      <c r="I116" s="128"/>
      <c r="J116" s="122">
        <v>125</v>
      </c>
      <c r="K116" s="122">
        <v>3500</v>
      </c>
      <c r="L116" s="128"/>
      <c r="M116" s="122">
        <v>125</v>
      </c>
      <c r="N116" s="122">
        <v>3500</v>
      </c>
      <c r="O116" s="128"/>
      <c r="P116" s="122">
        <v>125</v>
      </c>
      <c r="Q116" s="122">
        <v>3500</v>
      </c>
      <c r="R116" s="128"/>
    </row>
    <row r="117" spans="1:78" s="20" customFormat="1">
      <c r="A117" s="20" t="s">
        <v>219</v>
      </c>
      <c r="B117" s="20">
        <v>9</v>
      </c>
      <c r="C117" s="166" t="s">
        <v>224</v>
      </c>
      <c r="D117" s="167" t="s">
        <v>225</v>
      </c>
      <c r="E117" s="27">
        <v>2</v>
      </c>
      <c r="F117" s="27">
        <v>250</v>
      </c>
      <c r="G117" s="122">
        <f t="shared" si="15"/>
        <v>125</v>
      </c>
      <c r="H117" s="122">
        <f t="shared" si="16"/>
        <v>3500</v>
      </c>
      <c r="I117" s="128"/>
      <c r="J117" s="122">
        <v>125</v>
      </c>
      <c r="K117" s="122">
        <v>3500</v>
      </c>
      <c r="L117" s="128"/>
      <c r="M117" s="122">
        <v>125</v>
      </c>
      <c r="N117" s="122">
        <v>3500</v>
      </c>
      <c r="O117" s="128"/>
      <c r="P117" s="122">
        <v>125</v>
      </c>
      <c r="Q117" s="122">
        <v>3500</v>
      </c>
      <c r="R117" s="128"/>
    </row>
    <row r="118" spans="1:78" s="20" customFormat="1">
      <c r="A118" s="20" t="s">
        <v>219</v>
      </c>
      <c r="B118" s="20">
        <v>9</v>
      </c>
      <c r="C118" s="166" t="s">
        <v>226</v>
      </c>
      <c r="D118" s="167" t="s">
        <v>227</v>
      </c>
      <c r="E118" s="27">
        <v>2</v>
      </c>
      <c r="F118" s="27">
        <v>250</v>
      </c>
      <c r="G118" s="122">
        <f t="shared" si="15"/>
        <v>125</v>
      </c>
      <c r="H118" s="122">
        <f t="shared" si="16"/>
        <v>3500</v>
      </c>
      <c r="I118" s="128"/>
      <c r="J118" s="122">
        <v>125</v>
      </c>
      <c r="K118" s="122">
        <v>3500</v>
      </c>
      <c r="L118" s="128"/>
      <c r="M118" s="122">
        <v>125</v>
      </c>
      <c r="N118" s="122">
        <v>3500</v>
      </c>
      <c r="O118" s="128"/>
      <c r="P118" s="122">
        <v>125</v>
      </c>
      <c r="Q118" s="122">
        <v>3500</v>
      </c>
      <c r="R118" s="128"/>
    </row>
    <row r="119" spans="1:78" s="20" customFormat="1">
      <c r="A119" s="20" t="s">
        <v>219</v>
      </c>
      <c r="B119" s="20">
        <v>9</v>
      </c>
      <c r="C119" s="6" t="s">
        <v>228</v>
      </c>
      <c r="D119" s="174" t="s">
        <v>229</v>
      </c>
      <c r="E119" s="27">
        <v>1</v>
      </c>
      <c r="F119" s="27">
        <v>250</v>
      </c>
      <c r="G119" s="122">
        <f t="shared" si="15"/>
        <v>125</v>
      </c>
      <c r="H119" s="122">
        <f t="shared" si="16"/>
        <v>3500</v>
      </c>
      <c r="I119" s="128"/>
      <c r="J119" s="122">
        <v>125</v>
      </c>
      <c r="K119" s="122">
        <v>3500</v>
      </c>
      <c r="L119" s="128"/>
      <c r="M119" s="122">
        <v>125</v>
      </c>
      <c r="N119" s="122">
        <v>3500</v>
      </c>
      <c r="O119" s="128"/>
      <c r="P119" s="122">
        <v>125</v>
      </c>
      <c r="Q119" s="122">
        <v>3500</v>
      </c>
      <c r="R119" s="128"/>
    </row>
    <row r="120" spans="1:78" s="20" customFormat="1">
      <c r="A120" s="20" t="s">
        <v>219</v>
      </c>
      <c r="B120" s="20">
        <v>9</v>
      </c>
      <c r="C120" s="6" t="s">
        <v>515</v>
      </c>
      <c r="D120" s="174" t="s">
        <v>231</v>
      </c>
      <c r="E120" s="27">
        <v>3</v>
      </c>
      <c r="F120" s="27">
        <v>15</v>
      </c>
      <c r="G120" s="122">
        <f t="shared" si="15"/>
        <v>7.5</v>
      </c>
      <c r="H120" s="122">
        <f t="shared" si="16"/>
        <v>210</v>
      </c>
      <c r="I120" s="128"/>
      <c r="J120" s="122">
        <v>7.5</v>
      </c>
      <c r="K120" s="122">
        <v>210</v>
      </c>
      <c r="L120" s="128"/>
      <c r="M120" s="122">
        <v>7.5</v>
      </c>
      <c r="N120" s="122">
        <v>210</v>
      </c>
      <c r="O120" s="128"/>
      <c r="P120" s="122">
        <v>7.5</v>
      </c>
      <c r="Q120" s="122">
        <v>210</v>
      </c>
      <c r="R120" s="128"/>
    </row>
    <row r="121" spans="1:78" s="20" customFormat="1">
      <c r="A121" s="20" t="s">
        <v>219</v>
      </c>
      <c r="B121" s="20">
        <v>9</v>
      </c>
      <c r="C121" s="6" t="s">
        <v>366</v>
      </c>
      <c r="D121" s="168" t="s">
        <v>399</v>
      </c>
      <c r="E121" s="27">
        <v>3</v>
      </c>
      <c r="F121" s="27">
        <v>250</v>
      </c>
      <c r="G121" s="122">
        <f t="shared" si="15"/>
        <v>125</v>
      </c>
      <c r="H121" s="122">
        <f t="shared" si="16"/>
        <v>3500</v>
      </c>
      <c r="I121" s="128"/>
      <c r="J121" s="122">
        <v>125</v>
      </c>
      <c r="K121" s="122">
        <v>3500</v>
      </c>
      <c r="L121" s="128"/>
      <c r="M121" s="121">
        <v>0</v>
      </c>
      <c r="N121" s="121">
        <v>0</v>
      </c>
      <c r="O121" s="128"/>
      <c r="P121" s="121">
        <v>0</v>
      </c>
      <c r="Q121" s="121">
        <v>0</v>
      </c>
      <c r="R121" s="128"/>
    </row>
    <row r="122" spans="1:78" s="22" customFormat="1">
      <c r="C122" s="175" t="s">
        <v>519</v>
      </c>
      <c r="D122" s="176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</row>
    <row r="123" spans="1:78" s="20" customFormat="1">
      <c r="A123" s="20" t="s">
        <v>232</v>
      </c>
      <c r="B123" s="20">
        <v>10</v>
      </c>
      <c r="C123" s="5" t="s">
        <v>393</v>
      </c>
      <c r="D123" s="27">
        <v>10115</v>
      </c>
      <c r="E123" s="128">
        <v>2</v>
      </c>
      <c r="F123" s="128">
        <v>240</v>
      </c>
      <c r="G123" s="122">
        <f>F123/2</f>
        <v>120</v>
      </c>
      <c r="H123" s="122">
        <f>F123*14</f>
        <v>3360</v>
      </c>
      <c r="I123" s="128"/>
      <c r="J123" s="122">
        <v>120</v>
      </c>
      <c r="K123" s="122">
        <v>3360</v>
      </c>
      <c r="L123" s="128"/>
      <c r="M123" s="122">
        <v>120</v>
      </c>
      <c r="N123" s="122">
        <v>3360</v>
      </c>
      <c r="O123" s="128"/>
      <c r="P123" s="122">
        <v>120</v>
      </c>
      <c r="Q123" s="122">
        <v>3360</v>
      </c>
      <c r="R123" s="128"/>
    </row>
    <row r="124" spans="1:78" s="20" customFormat="1">
      <c r="A124" s="20" t="s">
        <v>232</v>
      </c>
      <c r="B124" s="20">
        <v>10</v>
      </c>
      <c r="C124" s="5" t="s">
        <v>395</v>
      </c>
      <c r="D124" s="27">
        <v>10117</v>
      </c>
      <c r="E124" s="128">
        <v>2</v>
      </c>
      <c r="F124" s="128">
        <v>200</v>
      </c>
      <c r="G124" s="122">
        <f t="shared" ref="G124:G125" si="17">F124/2</f>
        <v>100</v>
      </c>
      <c r="H124" s="122">
        <f t="shared" ref="H124:H125" si="18">F124*14</f>
        <v>2800</v>
      </c>
      <c r="I124" s="128"/>
      <c r="J124" s="122">
        <v>100</v>
      </c>
      <c r="K124" s="122">
        <v>2800</v>
      </c>
      <c r="L124" s="128"/>
      <c r="M124" s="121">
        <v>0</v>
      </c>
      <c r="N124" s="121">
        <v>0</v>
      </c>
      <c r="O124" s="128"/>
      <c r="P124" s="121">
        <v>0</v>
      </c>
      <c r="Q124" s="121">
        <v>0</v>
      </c>
      <c r="R124" s="128"/>
    </row>
    <row r="125" spans="1:78" s="20" customFormat="1">
      <c r="A125" s="20" t="s">
        <v>232</v>
      </c>
      <c r="B125" s="20">
        <v>10</v>
      </c>
      <c r="C125" s="5" t="s">
        <v>460</v>
      </c>
      <c r="D125" s="27">
        <v>10119</v>
      </c>
      <c r="E125" s="128">
        <v>1</v>
      </c>
      <c r="F125" s="128">
        <v>200</v>
      </c>
      <c r="G125" s="122">
        <f t="shared" si="17"/>
        <v>100</v>
      </c>
      <c r="H125" s="122">
        <f t="shared" si="18"/>
        <v>2800</v>
      </c>
      <c r="I125" s="128"/>
      <c r="J125" s="122">
        <v>100</v>
      </c>
      <c r="K125" s="122">
        <v>2800</v>
      </c>
      <c r="L125" s="128"/>
      <c r="M125" s="122">
        <v>100</v>
      </c>
      <c r="N125" s="122">
        <v>2800</v>
      </c>
      <c r="O125" s="128"/>
      <c r="P125" s="122">
        <v>100</v>
      </c>
      <c r="Q125" s="122">
        <v>2800</v>
      </c>
      <c r="R125" s="128"/>
    </row>
    <row r="126" spans="1:78" s="20" customFormat="1">
      <c r="A126" s="22"/>
      <c r="B126" s="22"/>
      <c r="C126" s="31" t="s">
        <v>243</v>
      </c>
      <c r="D126" s="32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78" s="20" customFormat="1">
      <c r="A127" s="20" t="s">
        <v>243</v>
      </c>
      <c r="B127" s="20">
        <v>11</v>
      </c>
      <c r="C127" s="5" t="s">
        <v>244</v>
      </c>
      <c r="D127" s="27" t="s">
        <v>245</v>
      </c>
      <c r="E127" s="128">
        <v>1</v>
      </c>
      <c r="F127" s="128">
        <v>100</v>
      </c>
      <c r="G127" s="122">
        <f>F127/2</f>
        <v>50</v>
      </c>
      <c r="H127" s="122">
        <f>F127*21</f>
        <v>2100</v>
      </c>
      <c r="I127" s="128"/>
      <c r="J127" s="122">
        <v>50</v>
      </c>
      <c r="K127" s="122">
        <v>2100</v>
      </c>
      <c r="L127" s="128"/>
      <c r="M127" s="121">
        <v>0</v>
      </c>
      <c r="N127" s="121">
        <v>0</v>
      </c>
      <c r="O127" s="319"/>
      <c r="P127" s="121">
        <v>0</v>
      </c>
      <c r="Q127" s="121">
        <v>0</v>
      </c>
      <c r="R127" s="128"/>
    </row>
    <row r="128" spans="1:78" s="22" customFormat="1">
      <c r="A128" s="20" t="s">
        <v>243</v>
      </c>
      <c r="B128" s="20">
        <v>11</v>
      </c>
      <c r="C128" s="5" t="s">
        <v>246</v>
      </c>
      <c r="D128" s="27" t="s">
        <v>247</v>
      </c>
      <c r="E128" s="128">
        <v>1</v>
      </c>
      <c r="F128" s="128">
        <v>330</v>
      </c>
      <c r="G128" s="122">
        <f>F128/2</f>
        <v>165</v>
      </c>
      <c r="H128" s="122">
        <f>F128*21</f>
        <v>6930</v>
      </c>
      <c r="I128" s="128"/>
      <c r="J128" s="122">
        <v>165</v>
      </c>
      <c r="K128" s="122">
        <v>6930</v>
      </c>
      <c r="L128" s="128"/>
      <c r="M128" s="121">
        <v>0</v>
      </c>
      <c r="N128" s="121">
        <v>0</v>
      </c>
      <c r="O128" s="319"/>
      <c r="P128" s="121">
        <v>0</v>
      </c>
      <c r="Q128" s="121">
        <v>0</v>
      </c>
      <c r="R128" s="128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</row>
    <row r="129" spans="1:78" s="20" customFormat="1">
      <c r="C129" s="5"/>
      <c r="D129" s="27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</row>
    <row r="130" spans="1:78" s="20" customFormat="1">
      <c r="C130" s="5"/>
      <c r="D130" s="27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</row>
    <row r="131" spans="1:78" s="312" customFormat="1" ht="15.75" customHeight="1">
      <c r="A131" s="20"/>
      <c r="B131" s="20"/>
      <c r="C131" s="5"/>
      <c r="D131" s="27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314"/>
      <c r="T131" s="314"/>
      <c r="U131" s="314"/>
      <c r="V131" s="314"/>
      <c r="W131" s="314"/>
      <c r="X131" s="314"/>
      <c r="Y131" s="314"/>
      <c r="Z131" s="314"/>
      <c r="AA131" s="314"/>
      <c r="AB131" s="314"/>
      <c r="AC131" s="314"/>
      <c r="AD131" s="314"/>
      <c r="AE131" s="314"/>
      <c r="AF131" s="314"/>
      <c r="AG131" s="314"/>
      <c r="AH131" s="314"/>
      <c r="AI131" s="314"/>
      <c r="AJ131" s="314"/>
      <c r="AK131" s="314"/>
      <c r="AL131" s="314"/>
      <c r="AM131" s="355"/>
      <c r="AN131" s="355"/>
      <c r="AO131" s="355"/>
      <c r="AP131" s="355"/>
      <c r="AQ131" s="355"/>
      <c r="AR131" s="355"/>
      <c r="AS131" s="355"/>
      <c r="AT131" s="355"/>
      <c r="AU131" s="355"/>
      <c r="AV131" s="355"/>
      <c r="AW131" s="355"/>
      <c r="AX131" s="355"/>
      <c r="AY131" s="355"/>
      <c r="AZ131" s="355"/>
      <c r="BA131" s="355"/>
      <c r="BB131" s="355"/>
      <c r="BC131" s="355"/>
      <c r="BD131" s="355"/>
      <c r="BE131" s="355"/>
      <c r="BF131" s="355"/>
      <c r="BG131" s="355"/>
      <c r="BH131" s="355"/>
      <c r="BI131" s="355"/>
      <c r="BJ131" s="355"/>
      <c r="BK131" s="355"/>
      <c r="BL131" s="355"/>
      <c r="BM131" s="355"/>
      <c r="BN131" s="355"/>
      <c r="BO131" s="355"/>
      <c r="BP131" s="355"/>
      <c r="BQ131" s="355"/>
      <c r="BR131" s="355"/>
      <c r="BS131" s="355"/>
      <c r="BT131" s="355"/>
      <c r="BU131" s="355"/>
      <c r="BV131" s="355"/>
      <c r="BW131" s="355"/>
      <c r="BX131" s="355"/>
      <c r="BY131" s="355"/>
      <c r="BZ131" s="355"/>
    </row>
    <row r="132" spans="1:78" s="312" customFormat="1" ht="15.75" customHeight="1">
      <c r="A132" s="20"/>
      <c r="B132" s="20"/>
      <c r="C132" s="5"/>
      <c r="D132" s="27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314"/>
      <c r="T132" s="314"/>
      <c r="U132" s="314"/>
      <c r="V132" s="314"/>
      <c r="W132" s="314"/>
      <c r="X132" s="314"/>
      <c r="Y132" s="314"/>
      <c r="Z132" s="314"/>
      <c r="AA132" s="314"/>
      <c r="AB132" s="314"/>
      <c r="AC132" s="314"/>
      <c r="AD132" s="314"/>
      <c r="AE132" s="314"/>
      <c r="AF132" s="314"/>
      <c r="AG132" s="314"/>
      <c r="AH132" s="314"/>
      <c r="AI132" s="314"/>
      <c r="AJ132" s="314"/>
      <c r="AK132" s="314"/>
      <c r="AL132" s="314"/>
      <c r="AM132" s="355"/>
      <c r="AN132" s="355"/>
      <c r="AO132" s="355"/>
      <c r="AP132" s="355"/>
      <c r="AQ132" s="355"/>
      <c r="AR132" s="355"/>
      <c r="AS132" s="355"/>
      <c r="AT132" s="355"/>
      <c r="AU132" s="355"/>
      <c r="AV132" s="355"/>
      <c r="AW132" s="355"/>
      <c r="AX132" s="355"/>
      <c r="AY132" s="355"/>
      <c r="AZ132" s="355"/>
      <c r="BA132" s="355"/>
      <c r="BB132" s="355"/>
      <c r="BC132" s="355"/>
      <c r="BD132" s="355"/>
      <c r="BE132" s="355"/>
      <c r="BF132" s="355"/>
      <c r="BG132" s="355"/>
      <c r="BH132" s="355"/>
      <c r="BI132" s="355"/>
      <c r="BJ132" s="355"/>
      <c r="BK132" s="355"/>
      <c r="BL132" s="355"/>
      <c r="BM132" s="355"/>
      <c r="BN132" s="355"/>
      <c r="BO132" s="355"/>
      <c r="BP132" s="355"/>
      <c r="BQ132" s="355"/>
      <c r="BR132" s="355"/>
      <c r="BS132" s="355"/>
      <c r="BT132" s="355"/>
      <c r="BU132" s="355"/>
      <c r="BV132" s="355"/>
      <c r="BW132" s="355"/>
      <c r="BX132" s="355"/>
      <c r="BY132" s="355"/>
      <c r="BZ132" s="355"/>
    </row>
    <row r="133" spans="1:78" s="37" customFormat="1">
      <c r="A133" s="20"/>
      <c r="B133" s="20"/>
      <c r="C133" s="5"/>
      <c r="D133" s="27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</row>
    <row r="134" spans="1:78" s="20" customFormat="1">
      <c r="C134" s="5"/>
      <c r="D134" s="27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</row>
    <row r="135" spans="1:78" s="20" customFormat="1">
      <c r="C135" s="5"/>
      <c r="D135" s="27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</row>
    <row r="136" spans="1:78" s="20" customFormat="1">
      <c r="C136" s="5"/>
      <c r="D136" s="27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</row>
    <row r="137" spans="1:78" s="20" customFormat="1">
      <c r="C137" s="5"/>
      <c r="D137" s="27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</row>
    <row r="138" spans="1:78" s="20" customFormat="1">
      <c r="C138" s="5"/>
      <c r="D138" s="27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</row>
    <row r="139" spans="1:78" s="20" customFormat="1">
      <c r="C139" s="5"/>
      <c r="D139" s="27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</row>
    <row r="140" spans="1:78" s="20" customFormat="1">
      <c r="C140" s="5"/>
      <c r="D140" s="27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</row>
    <row r="141" spans="1:78" s="20" customFormat="1">
      <c r="C141" s="5"/>
      <c r="D141" s="27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</row>
    <row r="142" spans="1:78" s="20" customFormat="1">
      <c r="C142" s="5"/>
      <c r="D142" s="27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</row>
    <row r="143" spans="1:78" s="20" customFormat="1">
      <c r="C143" s="5"/>
      <c r="D143" s="27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</row>
    <row r="144" spans="1:78" s="20" customFormat="1">
      <c r="C144" s="5"/>
      <c r="D144" s="27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</row>
    <row r="145" spans="3:18" s="20" customFormat="1">
      <c r="C145" s="5"/>
      <c r="D145" s="27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</row>
    <row r="146" spans="3:18" s="20" customFormat="1">
      <c r="C146" s="5"/>
      <c r="D146" s="27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</row>
    <row r="147" spans="3:18" s="20" customFormat="1">
      <c r="C147" s="5"/>
      <c r="D147" s="27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</row>
    <row r="148" spans="3:18" s="20" customFormat="1">
      <c r="C148" s="5"/>
      <c r="D148" s="27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</row>
    <row r="149" spans="3:18" s="20" customFormat="1">
      <c r="C149" s="5"/>
      <c r="D149" s="27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</row>
    <row r="150" spans="3:18" s="20" customFormat="1">
      <c r="C150" s="5"/>
      <c r="D150" s="27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</row>
    <row r="151" spans="3:18" s="20" customFormat="1">
      <c r="C151" s="5"/>
      <c r="D151" s="27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</row>
    <row r="152" spans="3:18" s="20" customFormat="1">
      <c r="C152" s="5"/>
      <c r="D152" s="27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</row>
    <row r="153" spans="3:18" s="20" customFormat="1">
      <c r="C153" s="5"/>
      <c r="D153" s="27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</row>
    <row r="154" spans="3:18" s="20" customFormat="1">
      <c r="C154" s="5"/>
      <c r="D154" s="27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</row>
    <row r="155" spans="3:18" s="20" customFormat="1">
      <c r="C155" s="5"/>
      <c r="D155" s="27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</row>
    <row r="156" spans="3:18" s="20" customFormat="1">
      <c r="C156" s="5"/>
      <c r="D156" s="27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</row>
    <row r="157" spans="3:18" s="20" customFormat="1">
      <c r="C157" s="5"/>
      <c r="D157" s="27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</row>
    <row r="158" spans="3:18" s="20" customFormat="1">
      <c r="C158" s="5"/>
      <c r="D158" s="27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</row>
    <row r="159" spans="3:18" s="20" customFormat="1">
      <c r="C159" s="5"/>
      <c r="D159" s="27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</row>
    <row r="160" spans="3:18" s="20" customFormat="1">
      <c r="C160" s="5"/>
      <c r="D160" s="27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</row>
    <row r="161" spans="3:18" s="20" customFormat="1">
      <c r="C161" s="5"/>
      <c r="D161" s="27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</row>
    <row r="162" spans="3:18" s="20" customFormat="1">
      <c r="C162" s="5"/>
      <c r="D162" s="27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</row>
    <row r="163" spans="3:18" s="20" customFormat="1">
      <c r="C163" s="5"/>
      <c r="D163" s="27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</row>
    <row r="164" spans="3:18" s="20" customFormat="1">
      <c r="C164" s="5"/>
      <c r="D164" s="27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</row>
    <row r="165" spans="3:18" s="20" customFormat="1">
      <c r="C165" s="5"/>
      <c r="D165" s="27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</row>
    <row r="166" spans="3:18" s="20" customFormat="1">
      <c r="C166" s="5"/>
      <c r="D166" s="27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</row>
    <row r="167" spans="3:18" s="20" customFormat="1">
      <c r="C167" s="5"/>
      <c r="D167" s="27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</row>
    <row r="168" spans="3:18" s="20" customFormat="1">
      <c r="C168" s="5"/>
      <c r="D168" s="27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</row>
    <row r="169" spans="3:18" s="20" customFormat="1">
      <c r="C169" s="5"/>
      <c r="D169" s="27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</row>
    <row r="170" spans="3:18" s="20" customFormat="1">
      <c r="C170" s="5"/>
      <c r="D170" s="27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</row>
    <row r="171" spans="3:18" s="20" customFormat="1">
      <c r="C171" s="5"/>
      <c r="D171" s="27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</row>
    <row r="172" spans="3:18" s="20" customFormat="1">
      <c r="C172" s="5"/>
      <c r="D172" s="27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</row>
    <row r="173" spans="3:18" s="20" customFormat="1">
      <c r="C173" s="5"/>
      <c r="D173" s="27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</row>
    <row r="174" spans="3:18" s="20" customFormat="1">
      <c r="C174" s="5"/>
      <c r="D174" s="27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</row>
    <row r="175" spans="3:18" s="20" customFormat="1">
      <c r="C175" s="5"/>
      <c r="D175" s="27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</row>
    <row r="176" spans="3:18" s="20" customFormat="1">
      <c r="C176" s="5"/>
      <c r="D176" s="27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</row>
    <row r="177" spans="3:18" s="20" customFormat="1">
      <c r="C177" s="5"/>
      <c r="D177" s="27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</row>
    <row r="178" spans="3:18" s="20" customFormat="1">
      <c r="C178" s="5"/>
      <c r="D178" s="27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</row>
    <row r="179" spans="3:18" s="20" customFormat="1">
      <c r="C179" s="5"/>
      <c r="D179" s="27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</row>
    <row r="180" spans="3:18" s="20" customFormat="1">
      <c r="C180" s="5"/>
      <c r="D180" s="27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</row>
    <row r="181" spans="3:18" s="20" customFormat="1">
      <c r="C181" s="5"/>
      <c r="D181" s="27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</row>
    <row r="182" spans="3:18" s="20" customFormat="1">
      <c r="C182" s="5"/>
      <c r="D182" s="27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</row>
    <row r="183" spans="3:18" s="20" customFormat="1">
      <c r="C183" s="5"/>
      <c r="D183" s="27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</row>
    <row r="184" spans="3:18" s="20" customFormat="1">
      <c r="C184" s="5"/>
      <c r="D184" s="27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</row>
    <row r="185" spans="3:18" s="20" customFormat="1">
      <c r="C185" s="5"/>
      <c r="D185" s="27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</row>
    <row r="186" spans="3:18" s="20" customFormat="1">
      <c r="C186" s="5"/>
      <c r="D186" s="27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</row>
    <row r="187" spans="3:18" s="20" customFormat="1">
      <c r="C187" s="5"/>
      <c r="D187" s="27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</row>
    <row r="188" spans="3:18" s="20" customFormat="1">
      <c r="C188" s="5"/>
      <c r="D188" s="27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</row>
    <row r="189" spans="3:18" s="20" customFormat="1">
      <c r="C189" s="5"/>
      <c r="D189" s="27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</row>
    <row r="190" spans="3:18" s="20" customFormat="1">
      <c r="C190" s="5"/>
      <c r="D190" s="27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</row>
    <row r="191" spans="3:18" s="20" customFormat="1">
      <c r="C191" s="5"/>
      <c r="D191" s="27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</row>
    <row r="192" spans="3:18" s="20" customFormat="1">
      <c r="C192" s="5"/>
      <c r="D192" s="27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</row>
    <row r="193" spans="3:18" s="20" customFormat="1">
      <c r="C193" s="5"/>
      <c r="D193" s="27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</row>
    <row r="194" spans="3:18" s="20" customFormat="1">
      <c r="C194" s="5"/>
      <c r="D194" s="27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</row>
    <row r="195" spans="3:18" s="20" customFormat="1">
      <c r="C195" s="5"/>
      <c r="D195" s="27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</row>
    <row r="196" spans="3:18" s="20" customFormat="1">
      <c r="C196" s="5"/>
      <c r="D196" s="27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</row>
    <row r="197" spans="3:18" s="20" customFormat="1">
      <c r="C197" s="5"/>
      <c r="D197" s="27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</row>
    <row r="198" spans="3:18" s="20" customFormat="1">
      <c r="C198" s="5"/>
      <c r="D198" s="27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</row>
    <row r="199" spans="3:18" s="20" customFormat="1">
      <c r="C199" s="5"/>
      <c r="D199" s="27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</row>
    <row r="200" spans="3:18" s="20" customFormat="1">
      <c r="C200" s="5"/>
      <c r="D200" s="27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</row>
    <row r="201" spans="3:18" s="20" customFormat="1">
      <c r="C201" s="5"/>
      <c r="D201" s="27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</row>
    <row r="202" spans="3:18" s="20" customFormat="1">
      <c r="C202" s="5"/>
      <c r="D202" s="27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</row>
    <row r="203" spans="3:18" s="20" customFormat="1">
      <c r="C203" s="5"/>
      <c r="D203" s="27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</row>
    <row r="204" spans="3:18" s="20" customFormat="1">
      <c r="C204" s="5"/>
      <c r="D204" s="27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</row>
    <row r="205" spans="3:18" s="20" customFormat="1">
      <c r="C205" s="5"/>
      <c r="D205" s="27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</row>
    <row r="206" spans="3:18" s="20" customFormat="1">
      <c r="C206" s="5"/>
      <c r="D206" s="27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</row>
    <row r="207" spans="3:18" s="20" customFormat="1">
      <c r="C207" s="5"/>
      <c r="D207" s="27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</row>
    <row r="208" spans="3:18" s="20" customFormat="1">
      <c r="C208" s="5"/>
      <c r="D208" s="27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</row>
    <row r="209" spans="3:18" s="20" customFormat="1">
      <c r="C209" s="5"/>
      <c r="D209" s="27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</row>
    <row r="210" spans="3:18" s="20" customFormat="1">
      <c r="C210" s="5"/>
      <c r="D210" s="27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</row>
    <row r="211" spans="3:18" s="20" customFormat="1">
      <c r="C211" s="5"/>
      <c r="D211" s="27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</row>
    <row r="212" spans="3:18" s="20" customFormat="1">
      <c r="C212" s="5"/>
      <c r="D212" s="27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</row>
    <row r="213" spans="3:18" s="20" customFormat="1">
      <c r="C213" s="5"/>
      <c r="D213" s="27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</row>
    <row r="214" spans="3:18" s="20" customFormat="1">
      <c r="C214" s="5"/>
      <c r="D214" s="27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</row>
    <row r="215" spans="3:18" s="20" customFormat="1">
      <c r="C215" s="5"/>
      <c r="D215" s="27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</row>
    <row r="216" spans="3:18" s="20" customFormat="1">
      <c r="C216" s="5"/>
      <c r="D216" s="27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</row>
    <row r="217" spans="3:18" s="20" customFormat="1">
      <c r="C217" s="5"/>
      <c r="D217" s="27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</row>
    <row r="218" spans="3:18" s="20" customFormat="1">
      <c r="C218" s="5"/>
      <c r="D218" s="27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</row>
    <row r="219" spans="3:18" s="20" customFormat="1">
      <c r="C219" s="5"/>
      <c r="D219" s="27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</row>
    <row r="220" spans="3:18" s="20" customFormat="1">
      <c r="C220" s="5"/>
      <c r="D220" s="27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</row>
    <row r="221" spans="3:18" s="20" customFormat="1">
      <c r="C221" s="5"/>
      <c r="D221" s="27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</row>
    <row r="222" spans="3:18" s="20" customFormat="1">
      <c r="C222" s="5"/>
      <c r="D222" s="27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</row>
    <row r="223" spans="3:18" s="20" customFormat="1">
      <c r="C223" s="5"/>
      <c r="D223" s="27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</row>
    <row r="224" spans="3:18" s="20" customFormat="1">
      <c r="C224" s="5"/>
      <c r="D224" s="27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</row>
    <row r="225" spans="3:18" s="20" customFormat="1">
      <c r="C225" s="5"/>
      <c r="D225" s="27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</row>
    <row r="226" spans="3:18" s="20" customFormat="1">
      <c r="C226" s="5"/>
      <c r="D226" s="27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</row>
    <row r="227" spans="3:18" s="20" customFormat="1">
      <c r="C227" s="5"/>
      <c r="D227" s="27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</row>
    <row r="228" spans="3:18" s="20" customFormat="1">
      <c r="C228" s="5"/>
      <c r="D228" s="27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</row>
    <row r="229" spans="3:18" s="20" customFormat="1">
      <c r="C229" s="5"/>
      <c r="D229" s="27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</row>
    <row r="230" spans="3:18" s="20" customFormat="1">
      <c r="C230" s="5"/>
      <c r="D230" s="27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</row>
    <row r="231" spans="3:18" s="20" customFormat="1">
      <c r="C231" s="5"/>
      <c r="D231" s="27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</row>
    <row r="232" spans="3:18" s="20" customFormat="1">
      <c r="C232" s="5"/>
      <c r="D232" s="27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</row>
    <row r="233" spans="3:18" s="20" customFormat="1">
      <c r="C233" s="5"/>
      <c r="D233" s="27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</row>
    <row r="234" spans="3:18" s="20" customFormat="1">
      <c r="C234" s="5"/>
      <c r="D234" s="27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</row>
    <row r="235" spans="3:18" s="20" customFormat="1">
      <c r="C235" s="5"/>
      <c r="D235" s="27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</row>
    <row r="236" spans="3:18" s="20" customFormat="1">
      <c r="C236" s="5"/>
      <c r="D236" s="27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</row>
    <row r="237" spans="3:18" s="20" customFormat="1">
      <c r="C237" s="5"/>
      <c r="D237" s="27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</row>
    <row r="238" spans="3:18" s="20" customFormat="1">
      <c r="C238" s="5"/>
      <c r="D238" s="27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</row>
    <row r="239" spans="3:18" s="20" customFormat="1">
      <c r="C239" s="5"/>
      <c r="D239" s="27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</row>
    <row r="240" spans="3:18" s="20" customFormat="1">
      <c r="C240" s="5"/>
      <c r="D240" s="27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</row>
    <row r="241" spans="3:18" s="20" customFormat="1">
      <c r="C241" s="5"/>
      <c r="D241" s="27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</row>
    <row r="242" spans="3:18" s="20" customFormat="1">
      <c r="C242" s="5"/>
      <c r="D242" s="27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</row>
    <row r="243" spans="3:18" s="20" customFormat="1">
      <c r="C243" s="5"/>
      <c r="D243" s="27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</row>
    <row r="244" spans="3:18" s="20" customFormat="1">
      <c r="C244" s="5"/>
      <c r="D244" s="27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</row>
    <row r="245" spans="3:18" s="20" customFormat="1">
      <c r="C245" s="5"/>
      <c r="D245" s="27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</row>
    <row r="246" spans="3:18" s="20" customFormat="1">
      <c r="C246" s="5"/>
      <c r="D246" s="27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</row>
    <row r="247" spans="3:18" s="20" customFormat="1">
      <c r="C247" s="5"/>
      <c r="D247" s="27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</row>
    <row r="248" spans="3:18" s="20" customFormat="1">
      <c r="C248" s="5"/>
      <c r="D248" s="27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</row>
    <row r="249" spans="3:18" s="20" customFormat="1">
      <c r="C249" s="5"/>
      <c r="D249" s="27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</row>
    <row r="250" spans="3:18" s="20" customFormat="1">
      <c r="C250" s="5"/>
      <c r="D250" s="27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</row>
    <row r="251" spans="3:18" s="20" customFormat="1">
      <c r="C251" s="5"/>
      <c r="D251" s="27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</row>
    <row r="252" spans="3:18" s="20" customFormat="1">
      <c r="C252" s="5"/>
      <c r="D252" s="27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</row>
    <row r="253" spans="3:18" s="20" customFormat="1">
      <c r="C253" s="5"/>
      <c r="D253" s="27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</row>
    <row r="254" spans="3:18" s="20" customFormat="1">
      <c r="C254" s="5"/>
      <c r="D254" s="27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</row>
    <row r="255" spans="3:18" s="20" customFormat="1">
      <c r="C255" s="5"/>
      <c r="D255" s="27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</row>
    <row r="256" spans="3:18" s="20" customFormat="1">
      <c r="C256" s="5"/>
      <c r="D256" s="27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</row>
    <row r="257" spans="3:18" s="20" customFormat="1">
      <c r="C257" s="5"/>
      <c r="D257" s="27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</row>
    <row r="258" spans="3:18" s="20" customFormat="1">
      <c r="C258" s="5"/>
      <c r="D258" s="27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</row>
    <row r="259" spans="3:18" s="20" customFormat="1">
      <c r="C259" s="5"/>
      <c r="D259" s="27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</row>
    <row r="260" spans="3:18" s="20" customFormat="1">
      <c r="C260" s="5"/>
      <c r="D260" s="27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</row>
    <row r="261" spans="3:18" s="20" customFormat="1">
      <c r="C261" s="5"/>
      <c r="D261" s="27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</row>
    <row r="262" spans="3:18" s="20" customFormat="1">
      <c r="C262" s="5"/>
      <c r="D262" s="27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</row>
    <row r="263" spans="3:18" s="20" customFormat="1">
      <c r="C263" s="5"/>
      <c r="D263" s="27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</row>
    <row r="264" spans="3:18" s="20" customFormat="1">
      <c r="C264" s="5"/>
      <c r="D264" s="27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</row>
    <row r="265" spans="3:18" s="20" customFormat="1">
      <c r="C265" s="5"/>
      <c r="D265" s="27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</row>
    <row r="266" spans="3:18" s="20" customFormat="1">
      <c r="C266" s="5"/>
      <c r="D266" s="27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</row>
    <row r="267" spans="3:18" s="20" customFormat="1">
      <c r="C267" s="5"/>
      <c r="D267" s="27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</row>
    <row r="268" spans="3:18" s="20" customFormat="1">
      <c r="C268" s="5"/>
      <c r="D268" s="27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</row>
    <row r="269" spans="3:18" s="20" customFormat="1">
      <c r="C269" s="5"/>
      <c r="D269" s="27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</row>
    <row r="270" spans="3:18" s="20" customFormat="1">
      <c r="C270" s="5"/>
      <c r="D270" s="27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</row>
    <row r="271" spans="3:18" s="20" customFormat="1">
      <c r="C271" s="5"/>
      <c r="D271" s="27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</row>
    <row r="272" spans="3:18" s="20" customFormat="1">
      <c r="C272" s="5"/>
      <c r="D272" s="27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</row>
    <row r="273" spans="3:18" s="20" customFormat="1">
      <c r="C273" s="5"/>
      <c r="D273" s="27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</row>
    <row r="274" spans="3:18" s="20" customFormat="1">
      <c r="C274" s="5"/>
      <c r="D274" s="27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</row>
    <row r="275" spans="3:18" s="20" customFormat="1">
      <c r="C275" s="5"/>
      <c r="D275" s="27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</row>
    <row r="276" spans="3:18" s="20" customFormat="1">
      <c r="C276" s="5"/>
      <c r="D276" s="27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</row>
    <row r="277" spans="3:18" s="20" customFormat="1">
      <c r="C277" s="5"/>
      <c r="D277" s="27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</row>
    <row r="278" spans="3:18" s="20" customFormat="1">
      <c r="C278" s="5"/>
      <c r="D278" s="27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</row>
    <row r="279" spans="3:18" s="20" customFormat="1">
      <c r="C279" s="5"/>
      <c r="D279" s="27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</row>
    <row r="280" spans="3:18" s="20" customFormat="1">
      <c r="C280" s="5"/>
      <c r="D280" s="27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</row>
    <row r="281" spans="3:18" s="20" customFormat="1">
      <c r="C281" s="5"/>
      <c r="D281" s="27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</row>
    <row r="282" spans="3:18" s="20" customFormat="1">
      <c r="C282" s="5"/>
      <c r="D282" s="27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</row>
    <row r="283" spans="3:18" s="20" customFormat="1">
      <c r="C283" s="5"/>
      <c r="D283" s="27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</row>
    <row r="284" spans="3:18" s="20" customFormat="1">
      <c r="C284" s="5"/>
      <c r="D284" s="27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</row>
    <row r="285" spans="3:18" s="20" customFormat="1">
      <c r="C285" s="5"/>
      <c r="D285" s="27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</row>
    <row r="286" spans="3:18" s="20" customFormat="1">
      <c r="C286" s="5"/>
      <c r="D286" s="27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</row>
    <row r="287" spans="3:18" s="20" customFormat="1">
      <c r="C287" s="5"/>
      <c r="D287" s="27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</row>
    <row r="288" spans="3:18" s="20" customFormat="1">
      <c r="C288" s="5"/>
      <c r="D288" s="27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</row>
    <row r="289" spans="1:18" s="20" customFormat="1">
      <c r="C289" s="5"/>
      <c r="D289" s="27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</row>
    <row r="290" spans="1:18" s="20" customFormat="1">
      <c r="C290" s="5"/>
      <c r="D290" s="27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</row>
    <row r="291" spans="1:18" s="20" customFormat="1">
      <c r="C291" s="5"/>
      <c r="D291" s="27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</row>
    <row r="292" spans="1:18" s="20" customFormat="1">
      <c r="C292" s="5"/>
      <c r="D292" s="27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</row>
    <row r="293" spans="1:18" s="20" customFormat="1">
      <c r="C293" s="5"/>
      <c r="D293" s="27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</row>
    <row r="294" spans="1:18" s="20" customFormat="1">
      <c r="C294" s="5"/>
      <c r="D294" s="27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</row>
    <row r="295" spans="1:18" s="20" customFormat="1">
      <c r="C295" s="5"/>
      <c r="D295" s="27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</row>
    <row r="296" spans="1:18" s="20" customFormat="1">
      <c r="C296" s="5"/>
      <c r="D296" s="27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</row>
    <row r="297" spans="1:18" s="20" customFormat="1">
      <c r="C297" s="5"/>
      <c r="D297" s="27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</row>
    <row r="298" spans="1:18" s="20" customFormat="1">
      <c r="C298" s="5"/>
      <c r="D298" s="27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</row>
    <row r="299" spans="1:18" s="20" customFormat="1">
      <c r="C299" s="5"/>
      <c r="D299" s="27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</row>
    <row r="300" spans="1:18" s="20" customFormat="1">
      <c r="A300" s="19"/>
      <c r="B300" s="19"/>
      <c r="C300" s="4"/>
      <c r="D300" s="30"/>
      <c r="E300" s="127"/>
      <c r="F300" s="24"/>
      <c r="G300" s="127"/>
      <c r="H300" s="127"/>
      <c r="I300" s="24"/>
      <c r="J300" s="24"/>
      <c r="K300" s="24"/>
      <c r="L300" s="24"/>
      <c r="M300" s="127"/>
      <c r="N300" s="127"/>
      <c r="O300" s="24"/>
      <c r="P300" s="24"/>
      <c r="Q300" s="24"/>
      <c r="R300" s="24"/>
    </row>
    <row r="301" spans="1:18" s="20" customFormat="1">
      <c r="A301" s="19"/>
      <c r="B301" s="19"/>
      <c r="C301" s="4"/>
      <c r="D301" s="30"/>
      <c r="E301" s="127"/>
      <c r="F301" s="24"/>
      <c r="G301" s="127"/>
      <c r="H301" s="127"/>
      <c r="I301" s="24"/>
      <c r="J301" s="24"/>
      <c r="K301" s="24"/>
      <c r="L301" s="24"/>
      <c r="M301" s="127"/>
      <c r="N301" s="127"/>
      <c r="O301" s="24"/>
      <c r="P301" s="24"/>
      <c r="Q301" s="24"/>
      <c r="R301" s="24"/>
    </row>
  </sheetData>
  <mergeCells count="4">
    <mergeCell ref="G2:I2"/>
    <mergeCell ref="J2:L2"/>
    <mergeCell ref="M2:O2"/>
    <mergeCell ref="P2:R2"/>
  </mergeCells>
  <pageMargins left="0.7" right="0.7" top="0.75" bottom="0.75" header="0.3" footer="0.3"/>
  <pageSetup paperSize="9" scale="2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BP161"/>
  <sheetViews>
    <sheetView workbookViewId="0">
      <selection activeCell="K11" sqref="K11"/>
    </sheetView>
  </sheetViews>
  <sheetFormatPr defaultColWidth="11.42578125" defaultRowHeight="15"/>
  <cols>
    <col min="1" max="1" width="32" style="210" customWidth="1"/>
    <col min="2" max="2" width="19.85546875" style="211" customWidth="1"/>
    <col min="3" max="3" width="32.28515625" style="210" customWidth="1"/>
    <col min="4" max="4" width="25" style="211" customWidth="1"/>
    <col min="5" max="5" width="12.85546875" style="211" customWidth="1"/>
    <col min="6" max="6" width="11.140625" style="211" customWidth="1"/>
    <col min="7" max="7" width="13.5703125" style="229" customWidth="1"/>
    <col min="8" max="8" width="15.42578125" style="229" customWidth="1"/>
    <col min="9" max="9" width="15.7109375" style="223" customWidth="1"/>
    <col min="10" max="10" width="10.85546875" style="239" customWidth="1"/>
    <col min="11" max="11" width="14.5703125" style="223" customWidth="1"/>
    <col min="12" max="12" width="16.42578125" style="223" customWidth="1"/>
    <col min="13" max="13" width="20.28515625" style="223" customWidth="1"/>
    <col min="14" max="14" width="17.7109375" style="223" customWidth="1"/>
    <col min="15" max="15" width="18.5703125" style="223" customWidth="1"/>
    <col min="16" max="16" width="10.85546875" style="238" customWidth="1"/>
    <col min="17" max="17" width="10.85546875" style="223" customWidth="1"/>
    <col min="18" max="18" width="13.85546875" style="223" customWidth="1"/>
    <col min="19" max="21" width="10.85546875" style="223" hidden="1" customWidth="1"/>
    <col min="22" max="22" width="10.85546875" style="238" customWidth="1"/>
    <col min="23" max="23" width="13.140625" style="223" customWidth="1"/>
    <col min="24" max="24" width="13.5703125" style="223" customWidth="1"/>
    <col min="25" max="27" width="10.85546875" style="223" hidden="1" customWidth="1"/>
    <col min="28" max="28" width="11.42578125" style="238"/>
    <col min="29" max="36" width="11.42578125" style="182"/>
    <col min="37" max="16384" width="11.42578125" style="183"/>
  </cols>
  <sheetData>
    <row r="1" spans="1:68" s="81" customFormat="1" ht="15.75">
      <c r="D1" s="118"/>
      <c r="E1" s="118"/>
      <c r="F1" s="118"/>
      <c r="G1" s="118"/>
      <c r="H1" s="118" t="s">
        <v>785</v>
      </c>
      <c r="I1" s="118"/>
      <c r="J1" s="118"/>
      <c r="K1" s="118"/>
      <c r="L1" s="118"/>
      <c r="M1" s="118"/>
      <c r="N1" s="118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8" ht="18" customHeight="1">
      <c r="A2" s="19"/>
      <c r="B2" s="19"/>
      <c r="C2" s="11" t="s">
        <v>306</v>
      </c>
      <c r="D2" s="27"/>
      <c r="E2" s="127"/>
      <c r="F2" s="24"/>
      <c r="G2" s="356" t="s">
        <v>532</v>
      </c>
      <c r="H2" s="356"/>
      <c r="I2" s="356"/>
      <c r="J2" s="357" t="s">
        <v>533</v>
      </c>
      <c r="K2" s="357"/>
      <c r="L2" s="357"/>
      <c r="M2" s="356" t="s">
        <v>534</v>
      </c>
      <c r="N2" s="356"/>
      <c r="O2" s="356"/>
      <c r="P2" s="357" t="s">
        <v>535</v>
      </c>
      <c r="Q2" s="357"/>
      <c r="R2" s="357"/>
      <c r="S2" s="182"/>
      <c r="T2" s="182"/>
      <c r="U2" s="182"/>
      <c r="V2" s="182"/>
      <c r="W2" s="182"/>
      <c r="X2" s="182"/>
      <c r="Y2" s="182"/>
      <c r="Z2" s="182"/>
      <c r="AA2" s="183"/>
      <c r="AB2" s="183"/>
      <c r="AC2" s="183"/>
      <c r="AD2" s="183"/>
      <c r="AE2" s="183"/>
      <c r="AF2" s="183"/>
      <c r="AG2" s="183"/>
      <c r="AH2" s="183"/>
      <c r="AI2" s="183"/>
      <c r="AJ2" s="183"/>
    </row>
    <row r="3" spans="1:68" ht="15.75">
      <c r="A3" s="178" t="s">
        <v>0</v>
      </c>
      <c r="B3" s="178" t="s">
        <v>1</v>
      </c>
      <c r="C3" s="349" t="s">
        <v>2</v>
      </c>
      <c r="D3" s="341" t="s">
        <v>3</v>
      </c>
      <c r="E3" s="121" t="s">
        <v>766</v>
      </c>
      <c r="F3" s="116" t="s">
        <v>307</v>
      </c>
      <c r="G3" s="121" t="s">
        <v>308</v>
      </c>
      <c r="H3" s="121" t="s">
        <v>531</v>
      </c>
      <c r="I3" s="116" t="s">
        <v>786</v>
      </c>
      <c r="J3" s="121" t="s">
        <v>308</v>
      </c>
      <c r="K3" s="121" t="s">
        <v>531</v>
      </c>
      <c r="L3" s="116" t="s">
        <v>786</v>
      </c>
      <c r="M3" s="121" t="s">
        <v>308</v>
      </c>
      <c r="N3" s="121" t="s">
        <v>531</v>
      </c>
      <c r="O3" s="116" t="s">
        <v>786</v>
      </c>
      <c r="P3" s="121" t="s">
        <v>308</v>
      </c>
      <c r="Q3" s="121" t="s">
        <v>531</v>
      </c>
      <c r="R3" s="116" t="s">
        <v>786</v>
      </c>
      <c r="S3" s="182"/>
      <c r="T3" s="182"/>
      <c r="U3" s="182"/>
      <c r="V3" s="182"/>
      <c r="W3" s="182"/>
      <c r="X3" s="182"/>
      <c r="Y3" s="182"/>
      <c r="Z3" s="182"/>
      <c r="AA3" s="183"/>
      <c r="AB3" s="183"/>
      <c r="AC3" s="183"/>
      <c r="AD3" s="183"/>
      <c r="AE3" s="183"/>
      <c r="AF3" s="183"/>
      <c r="AG3" s="183"/>
      <c r="AH3" s="183"/>
      <c r="AI3" s="183"/>
      <c r="AJ3" s="183"/>
    </row>
    <row r="4" spans="1:68" ht="15.75">
      <c r="A4" s="19"/>
      <c r="B4" s="19"/>
      <c r="C4" s="5"/>
      <c r="D4" s="27"/>
      <c r="E4" s="127"/>
      <c r="F4" s="24"/>
      <c r="G4" s="127"/>
      <c r="H4" s="127"/>
      <c r="I4" s="25" t="s">
        <v>310</v>
      </c>
      <c r="J4" s="128"/>
      <c r="K4" s="128"/>
      <c r="L4" s="25" t="s">
        <v>310</v>
      </c>
      <c r="M4" s="127"/>
      <c r="N4" s="127"/>
      <c r="O4" s="25" t="s">
        <v>310</v>
      </c>
      <c r="P4" s="127"/>
      <c r="Q4" s="128"/>
      <c r="R4" s="25" t="s">
        <v>310</v>
      </c>
      <c r="S4" s="182"/>
      <c r="T4" s="182"/>
      <c r="U4" s="182"/>
      <c r="V4" s="182"/>
      <c r="W4" s="182"/>
      <c r="X4" s="182"/>
      <c r="Y4" s="182"/>
      <c r="Z4" s="182"/>
      <c r="AA4" s="183"/>
      <c r="AB4" s="183"/>
      <c r="AC4" s="183"/>
      <c r="AD4" s="183"/>
      <c r="AE4" s="183"/>
      <c r="AF4" s="183"/>
      <c r="AG4" s="183"/>
      <c r="AH4" s="183"/>
      <c r="AI4" s="183"/>
      <c r="AJ4" s="183"/>
    </row>
    <row r="5" spans="1:68" s="213" customFormat="1">
      <c r="A5" s="212" t="s">
        <v>787</v>
      </c>
      <c r="B5" s="185"/>
      <c r="C5" s="184"/>
      <c r="D5" s="185"/>
      <c r="E5" s="185"/>
      <c r="F5" s="185"/>
      <c r="G5" s="224">
        <v>8</v>
      </c>
      <c r="H5" s="224">
        <v>10</v>
      </c>
      <c r="I5" s="224">
        <v>9</v>
      </c>
      <c r="J5" s="224">
        <v>9</v>
      </c>
      <c r="K5" s="224">
        <v>11</v>
      </c>
      <c r="L5" s="224">
        <v>10</v>
      </c>
      <c r="M5" s="225">
        <v>7</v>
      </c>
      <c r="N5" s="225">
        <v>9</v>
      </c>
      <c r="O5" s="226">
        <v>8</v>
      </c>
      <c r="P5" s="225">
        <v>11</v>
      </c>
      <c r="Q5" s="225">
        <v>13</v>
      </c>
      <c r="R5" s="226">
        <v>12</v>
      </c>
    </row>
    <row r="6" spans="1:68">
      <c r="A6" s="188" t="s">
        <v>7</v>
      </c>
      <c r="B6" s="318">
        <v>1</v>
      </c>
      <c r="C6" s="190" t="s">
        <v>8</v>
      </c>
      <c r="D6" s="191" t="s">
        <v>9</v>
      </c>
      <c r="E6" s="192">
        <v>1</v>
      </c>
      <c r="F6" s="219">
        <v>120</v>
      </c>
      <c r="G6" s="227">
        <v>60</v>
      </c>
      <c r="H6" s="227">
        <f>F6*G5</f>
        <v>960</v>
      </c>
      <c r="I6" s="228"/>
      <c r="J6" s="227">
        <v>60</v>
      </c>
      <c r="K6" s="227">
        <f>F6*9</f>
        <v>1080</v>
      </c>
      <c r="L6" s="230"/>
      <c r="M6" s="227">
        <v>60</v>
      </c>
      <c r="N6" s="227">
        <f>F6*7</f>
        <v>840</v>
      </c>
      <c r="O6" s="230"/>
      <c r="P6" s="227">
        <v>60</v>
      </c>
      <c r="Q6" s="227">
        <f>F6*11</f>
        <v>1320</v>
      </c>
      <c r="R6" s="230"/>
      <c r="S6" s="182"/>
      <c r="T6" s="182"/>
      <c r="U6" s="182"/>
      <c r="V6" s="182"/>
      <c r="W6" s="182"/>
      <c r="X6" s="182"/>
      <c r="Y6" s="182"/>
      <c r="Z6" s="182"/>
      <c r="AA6" s="183"/>
      <c r="AB6" s="183"/>
      <c r="AC6" s="183"/>
      <c r="AD6" s="183"/>
      <c r="AE6" s="183"/>
      <c r="AF6" s="183"/>
      <c r="AG6" s="183"/>
      <c r="AH6" s="183"/>
      <c r="AI6" s="183"/>
      <c r="AJ6" s="183"/>
    </row>
    <row r="7" spans="1:68">
      <c r="A7" s="188" t="s">
        <v>7</v>
      </c>
      <c r="B7" s="318">
        <v>1</v>
      </c>
      <c r="C7" s="190" t="s">
        <v>12</v>
      </c>
      <c r="D7" s="191" t="s">
        <v>13</v>
      </c>
      <c r="E7" s="192">
        <v>1</v>
      </c>
      <c r="F7" s="219">
        <v>120</v>
      </c>
      <c r="G7" s="227">
        <v>60</v>
      </c>
      <c r="H7" s="227">
        <v>960</v>
      </c>
      <c r="I7" s="228"/>
      <c r="J7" s="227">
        <v>60</v>
      </c>
      <c r="K7" s="227">
        <v>1080</v>
      </c>
      <c r="L7" s="230"/>
      <c r="M7" s="227">
        <v>60</v>
      </c>
      <c r="N7" s="227">
        <v>840</v>
      </c>
      <c r="O7" s="230"/>
      <c r="P7" s="227">
        <v>60</v>
      </c>
      <c r="Q7" s="227">
        <v>1320</v>
      </c>
      <c r="R7" s="230"/>
      <c r="S7" s="182"/>
      <c r="T7" s="182"/>
      <c r="U7" s="182"/>
      <c r="V7" s="182"/>
      <c r="W7" s="182"/>
      <c r="X7" s="182"/>
      <c r="Y7" s="182"/>
      <c r="Z7" s="182"/>
      <c r="AA7" s="183"/>
      <c r="AB7" s="183"/>
      <c r="AC7" s="183"/>
      <c r="AD7" s="183"/>
      <c r="AE7" s="183"/>
      <c r="AF7" s="183"/>
      <c r="AG7" s="183"/>
      <c r="AH7" s="183"/>
      <c r="AI7" s="183"/>
      <c r="AJ7" s="183"/>
    </row>
    <row r="8" spans="1:68">
      <c r="A8" s="188" t="s">
        <v>7</v>
      </c>
      <c r="B8" s="318">
        <v>1</v>
      </c>
      <c r="C8" s="190" t="s">
        <v>16</v>
      </c>
      <c r="D8" s="191" t="s">
        <v>17</v>
      </c>
      <c r="E8" s="192">
        <v>2</v>
      </c>
      <c r="F8" s="219">
        <v>120</v>
      </c>
      <c r="G8" s="227">
        <v>60</v>
      </c>
      <c r="H8" s="227">
        <f>F8*4</f>
        <v>480</v>
      </c>
      <c r="I8" s="228"/>
      <c r="J8" s="227">
        <v>60</v>
      </c>
      <c r="K8" s="227">
        <f>K7/2</f>
        <v>540</v>
      </c>
      <c r="L8" s="230"/>
      <c r="M8" s="227">
        <v>60</v>
      </c>
      <c r="N8" s="227">
        <f>F8*7/2</f>
        <v>420</v>
      </c>
      <c r="O8" s="230"/>
      <c r="P8" s="227">
        <v>60</v>
      </c>
      <c r="Q8" s="227">
        <f>Q6/2</f>
        <v>660</v>
      </c>
      <c r="R8" s="230"/>
      <c r="S8" s="182"/>
      <c r="T8" s="182"/>
      <c r="U8" s="182"/>
      <c r="V8" s="182"/>
      <c r="W8" s="182"/>
      <c r="X8" s="182"/>
      <c r="Y8" s="182"/>
      <c r="Z8" s="182"/>
      <c r="AA8" s="183"/>
      <c r="AB8" s="183"/>
      <c r="AC8" s="183"/>
      <c r="AD8" s="183"/>
      <c r="AE8" s="183"/>
      <c r="AF8" s="183"/>
      <c r="AG8" s="183"/>
      <c r="AH8" s="183"/>
      <c r="AI8" s="183"/>
      <c r="AJ8" s="183"/>
    </row>
    <row r="9" spans="1:68">
      <c r="A9" s="188" t="s">
        <v>7</v>
      </c>
      <c r="B9" s="318">
        <v>1</v>
      </c>
      <c r="C9" s="190" t="s">
        <v>18</v>
      </c>
      <c r="D9" s="191" t="s">
        <v>19</v>
      </c>
      <c r="E9" s="192">
        <v>2</v>
      </c>
      <c r="F9" s="219">
        <v>120</v>
      </c>
      <c r="G9" s="227">
        <v>60</v>
      </c>
      <c r="H9" s="227">
        <v>480</v>
      </c>
      <c r="I9" s="228"/>
      <c r="J9" s="227">
        <v>60</v>
      </c>
      <c r="K9" s="227">
        <v>540</v>
      </c>
      <c r="L9" s="230"/>
      <c r="M9" s="227">
        <v>60</v>
      </c>
      <c r="N9" s="227">
        <v>420</v>
      </c>
      <c r="O9" s="230"/>
      <c r="P9" s="227">
        <v>60</v>
      </c>
      <c r="Q9" s="227">
        <v>660</v>
      </c>
      <c r="R9" s="230"/>
      <c r="S9" s="182"/>
      <c r="T9" s="182"/>
      <c r="U9" s="182"/>
      <c r="V9" s="182"/>
      <c r="W9" s="182"/>
      <c r="X9" s="182"/>
      <c r="Y9" s="182"/>
      <c r="Z9" s="182"/>
      <c r="AA9" s="183"/>
      <c r="AB9" s="183"/>
      <c r="AC9" s="183"/>
      <c r="AD9" s="183"/>
      <c r="AE9" s="183"/>
      <c r="AF9" s="183"/>
      <c r="AG9" s="183"/>
      <c r="AH9" s="183"/>
      <c r="AI9" s="183"/>
      <c r="AJ9" s="183"/>
    </row>
    <row r="10" spans="1:68">
      <c r="A10" s="188" t="s">
        <v>7</v>
      </c>
      <c r="B10" s="318">
        <v>1</v>
      </c>
      <c r="C10" s="190" t="s">
        <v>23</v>
      </c>
      <c r="D10" s="191" t="s">
        <v>24</v>
      </c>
      <c r="E10" s="192">
        <v>1</v>
      </c>
      <c r="F10" s="219">
        <v>120</v>
      </c>
      <c r="G10" s="227">
        <v>60</v>
      </c>
      <c r="H10" s="227">
        <v>960</v>
      </c>
      <c r="I10" s="228"/>
      <c r="J10" s="227">
        <v>60</v>
      </c>
      <c r="K10" s="227">
        <v>1080</v>
      </c>
      <c r="L10" s="230"/>
      <c r="M10" s="227">
        <v>60</v>
      </c>
      <c r="N10" s="227">
        <v>840</v>
      </c>
      <c r="O10" s="230"/>
      <c r="P10" s="227">
        <v>60</v>
      </c>
      <c r="Q10" s="227">
        <v>1320</v>
      </c>
      <c r="R10" s="230"/>
      <c r="S10" s="182"/>
      <c r="T10" s="182"/>
      <c r="U10" s="182"/>
      <c r="V10" s="182"/>
      <c r="W10" s="182"/>
      <c r="X10" s="182"/>
      <c r="Y10" s="182"/>
      <c r="Z10" s="182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</row>
    <row r="11" spans="1:68">
      <c r="A11" s="188" t="s">
        <v>7</v>
      </c>
      <c r="B11" s="318">
        <v>1</v>
      </c>
      <c r="C11" s="190" t="s">
        <v>27</v>
      </c>
      <c r="D11" s="191" t="s">
        <v>26</v>
      </c>
      <c r="E11" s="192">
        <v>2</v>
      </c>
      <c r="F11" s="219">
        <v>120</v>
      </c>
      <c r="G11" s="227">
        <v>60</v>
      </c>
      <c r="H11" s="227">
        <v>480</v>
      </c>
      <c r="I11" s="228"/>
      <c r="J11" s="227">
        <v>60</v>
      </c>
      <c r="K11" s="227">
        <v>540</v>
      </c>
      <c r="L11" s="230"/>
      <c r="M11" s="227">
        <v>60</v>
      </c>
      <c r="N11" s="227">
        <v>420</v>
      </c>
      <c r="O11" s="230"/>
      <c r="P11" s="227">
        <v>60</v>
      </c>
      <c r="Q11" s="227">
        <v>660</v>
      </c>
      <c r="R11" s="230"/>
      <c r="S11" s="182"/>
      <c r="T11" s="182"/>
      <c r="U11" s="182"/>
      <c r="V11" s="182"/>
      <c r="W11" s="182"/>
      <c r="X11" s="182"/>
      <c r="Y11" s="182"/>
      <c r="Z11" s="182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</row>
    <row r="12" spans="1:68" s="196" customFormat="1">
      <c r="A12" s="193" t="s">
        <v>7</v>
      </c>
      <c r="B12" s="194">
        <v>1</v>
      </c>
      <c r="C12" s="190" t="s">
        <v>788</v>
      </c>
      <c r="D12" s="191" t="s">
        <v>378</v>
      </c>
      <c r="E12" s="195">
        <v>2</v>
      </c>
      <c r="F12" s="220">
        <v>120</v>
      </c>
      <c r="G12" s="227">
        <v>60</v>
      </c>
      <c r="H12" s="231">
        <v>480</v>
      </c>
      <c r="I12" s="207"/>
      <c r="J12" s="231">
        <v>60</v>
      </c>
      <c r="K12" s="231">
        <v>540</v>
      </c>
      <c r="L12" s="220"/>
      <c r="M12" s="227">
        <v>60</v>
      </c>
      <c r="N12" s="231">
        <v>420</v>
      </c>
      <c r="O12" s="207"/>
      <c r="P12" s="231">
        <v>60</v>
      </c>
      <c r="Q12" s="231">
        <v>660</v>
      </c>
      <c r="R12" s="207"/>
      <c r="S12" s="193"/>
      <c r="T12" s="193"/>
    </row>
    <row r="13" spans="1:68" s="213" customFormat="1">
      <c r="A13" s="212" t="s">
        <v>789</v>
      </c>
      <c r="B13" s="185"/>
      <c r="C13" s="214"/>
      <c r="D13" s="215"/>
      <c r="E13" s="186"/>
      <c r="F13" s="185"/>
      <c r="G13" s="225">
        <v>23</v>
      </c>
      <c r="H13" s="225">
        <v>27</v>
      </c>
      <c r="I13" s="226">
        <v>25</v>
      </c>
      <c r="J13" s="225">
        <v>24</v>
      </c>
      <c r="K13" s="225">
        <v>28</v>
      </c>
      <c r="L13" s="226">
        <v>26</v>
      </c>
      <c r="M13" s="225">
        <v>19</v>
      </c>
      <c r="N13" s="225">
        <v>23</v>
      </c>
      <c r="O13" s="226">
        <v>21</v>
      </c>
      <c r="P13" s="225">
        <v>15</v>
      </c>
      <c r="Q13" s="225">
        <v>19</v>
      </c>
      <c r="R13" s="226">
        <v>17</v>
      </c>
    </row>
    <row r="14" spans="1:68">
      <c r="A14" s="188" t="s">
        <v>31</v>
      </c>
      <c r="B14" s="318">
        <v>2</v>
      </c>
      <c r="C14" s="193" t="s">
        <v>34</v>
      </c>
      <c r="D14" s="198" t="s">
        <v>35</v>
      </c>
      <c r="E14" s="192">
        <v>1</v>
      </c>
      <c r="F14" s="187">
        <v>75</v>
      </c>
      <c r="G14" s="227">
        <v>38</v>
      </c>
      <c r="H14" s="227">
        <f>F14*23</f>
        <v>1725</v>
      </c>
      <c r="I14" s="228"/>
      <c r="J14" s="227">
        <v>38</v>
      </c>
      <c r="K14" s="227">
        <f>F14*24</f>
        <v>1800</v>
      </c>
      <c r="L14" s="230"/>
      <c r="M14" s="227">
        <f t="shared" ref="M14:M23" si="0">$F14/3</f>
        <v>25</v>
      </c>
      <c r="N14" s="227">
        <f>F14*M13</f>
        <v>1425</v>
      </c>
      <c r="O14" s="230"/>
      <c r="P14" s="227">
        <f t="shared" ref="P14:P32" si="1">$F14/3</f>
        <v>25</v>
      </c>
      <c r="Q14" s="227">
        <f>F14*15</f>
        <v>1125</v>
      </c>
      <c r="R14" s="230"/>
      <c r="S14" s="182"/>
      <c r="T14" s="182"/>
      <c r="U14" s="182"/>
      <c r="V14" s="182"/>
      <c r="W14" s="182"/>
      <c r="X14" s="182"/>
      <c r="Y14" s="182"/>
      <c r="Z14" s="182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</row>
    <row r="15" spans="1:68" s="182" customFormat="1">
      <c r="A15" s="188" t="s">
        <v>31</v>
      </c>
      <c r="B15" s="318">
        <v>2</v>
      </c>
      <c r="C15" s="193" t="s">
        <v>36</v>
      </c>
      <c r="D15" s="191" t="s">
        <v>37</v>
      </c>
      <c r="E15" s="192">
        <v>2</v>
      </c>
      <c r="F15" s="187">
        <v>75</v>
      </c>
      <c r="G15" s="227">
        <v>38</v>
      </c>
      <c r="H15" s="227">
        <f>H14/2</f>
        <v>862.5</v>
      </c>
      <c r="I15" s="228"/>
      <c r="J15" s="227">
        <v>38</v>
      </c>
      <c r="K15" s="227">
        <f>K14/2</f>
        <v>900</v>
      </c>
      <c r="L15" s="230"/>
      <c r="M15" s="227">
        <f t="shared" si="0"/>
        <v>25</v>
      </c>
      <c r="N15" s="227">
        <f>N14/2</f>
        <v>712.5</v>
      </c>
      <c r="O15" s="230"/>
      <c r="P15" s="227">
        <f t="shared" si="1"/>
        <v>25</v>
      </c>
      <c r="Q15" s="227">
        <f>Q14/2</f>
        <v>562.5</v>
      </c>
      <c r="R15" s="230"/>
    </row>
    <row r="16" spans="1:68" s="182" customFormat="1">
      <c r="A16" s="188" t="s">
        <v>31</v>
      </c>
      <c r="B16" s="318">
        <v>2</v>
      </c>
      <c r="C16" s="193" t="s">
        <v>40</v>
      </c>
      <c r="D16" s="191" t="s">
        <v>41</v>
      </c>
      <c r="E16" s="192">
        <v>1</v>
      </c>
      <c r="F16" s="187">
        <v>75</v>
      </c>
      <c r="G16" s="227">
        <v>38</v>
      </c>
      <c r="H16" s="227">
        <f t="shared" ref="H16:H21" si="2">F16*23</f>
        <v>1725</v>
      </c>
      <c r="I16" s="228"/>
      <c r="J16" s="227">
        <v>38</v>
      </c>
      <c r="K16" s="227">
        <v>1800</v>
      </c>
      <c r="L16" s="230"/>
      <c r="M16" s="227">
        <f t="shared" si="0"/>
        <v>25</v>
      </c>
      <c r="N16" s="227">
        <v>1425</v>
      </c>
      <c r="O16" s="230"/>
      <c r="P16" s="227">
        <f t="shared" si="1"/>
        <v>25</v>
      </c>
      <c r="Q16" s="227">
        <v>1125</v>
      </c>
      <c r="R16" s="230"/>
    </row>
    <row r="17" spans="1:52" s="182" customFormat="1">
      <c r="A17" s="188" t="s">
        <v>31</v>
      </c>
      <c r="B17" s="318">
        <v>2</v>
      </c>
      <c r="C17" s="193" t="s">
        <v>42</v>
      </c>
      <c r="D17" s="198" t="s">
        <v>43</v>
      </c>
      <c r="E17" s="192">
        <v>2</v>
      </c>
      <c r="F17" s="187">
        <v>75</v>
      </c>
      <c r="G17" s="227">
        <v>38</v>
      </c>
      <c r="H17" s="227">
        <v>863</v>
      </c>
      <c r="I17" s="228"/>
      <c r="J17" s="227">
        <v>38</v>
      </c>
      <c r="K17" s="227">
        <v>900</v>
      </c>
      <c r="L17" s="230"/>
      <c r="M17" s="227">
        <f t="shared" si="0"/>
        <v>25</v>
      </c>
      <c r="N17" s="227">
        <v>713</v>
      </c>
      <c r="O17" s="230"/>
      <c r="P17" s="227">
        <f t="shared" si="1"/>
        <v>25</v>
      </c>
      <c r="Q17" s="227">
        <v>563</v>
      </c>
      <c r="R17" s="230"/>
    </row>
    <row r="18" spans="1:52" s="182" customFormat="1">
      <c r="A18" s="188" t="s">
        <v>31</v>
      </c>
      <c r="B18" s="318">
        <v>2</v>
      </c>
      <c r="C18" s="193" t="s">
        <v>49</v>
      </c>
      <c r="D18" s="191" t="s">
        <v>50</v>
      </c>
      <c r="E18" s="192">
        <v>2</v>
      </c>
      <c r="F18" s="187">
        <v>75</v>
      </c>
      <c r="G18" s="227">
        <v>38</v>
      </c>
      <c r="H18" s="227">
        <v>863</v>
      </c>
      <c r="I18" s="228"/>
      <c r="J18" s="227">
        <v>38</v>
      </c>
      <c r="K18" s="227">
        <v>900</v>
      </c>
      <c r="L18" s="230"/>
      <c r="M18" s="227">
        <f t="shared" si="0"/>
        <v>25</v>
      </c>
      <c r="N18" s="227">
        <v>713</v>
      </c>
      <c r="O18" s="230"/>
      <c r="P18" s="227">
        <f t="shared" si="1"/>
        <v>25</v>
      </c>
      <c r="Q18" s="227">
        <v>563</v>
      </c>
      <c r="R18" s="230"/>
    </row>
    <row r="19" spans="1:52" s="182" customFormat="1">
      <c r="A19" s="188" t="s">
        <v>31</v>
      </c>
      <c r="B19" s="318">
        <v>2</v>
      </c>
      <c r="C19" s="193" t="s">
        <v>51</v>
      </c>
      <c r="D19" s="191" t="s">
        <v>52</v>
      </c>
      <c r="E19" s="192">
        <v>1</v>
      </c>
      <c r="F19" s="187">
        <v>75</v>
      </c>
      <c r="G19" s="227">
        <v>38</v>
      </c>
      <c r="H19" s="227">
        <f t="shared" si="2"/>
        <v>1725</v>
      </c>
      <c r="I19" s="228"/>
      <c r="J19" s="227">
        <v>38</v>
      </c>
      <c r="K19" s="227">
        <v>1800</v>
      </c>
      <c r="L19" s="230"/>
      <c r="M19" s="227">
        <f t="shared" si="0"/>
        <v>25</v>
      </c>
      <c r="N19" s="227">
        <v>1425</v>
      </c>
      <c r="O19" s="230"/>
      <c r="P19" s="227">
        <f t="shared" si="1"/>
        <v>25</v>
      </c>
      <c r="Q19" s="227">
        <v>1125</v>
      </c>
      <c r="R19" s="230"/>
    </row>
    <row r="20" spans="1:52" s="182" customFormat="1">
      <c r="A20" s="188" t="s">
        <v>31</v>
      </c>
      <c r="B20" s="318">
        <v>2</v>
      </c>
      <c r="C20" s="193" t="s">
        <v>53</v>
      </c>
      <c r="D20" s="198" t="s">
        <v>54</v>
      </c>
      <c r="E20" s="192">
        <v>2</v>
      </c>
      <c r="F20" s="187">
        <v>75</v>
      </c>
      <c r="G20" s="227">
        <v>38</v>
      </c>
      <c r="H20" s="227">
        <v>863</v>
      </c>
      <c r="I20" s="228"/>
      <c r="J20" s="227">
        <v>38</v>
      </c>
      <c r="K20" s="227">
        <v>900</v>
      </c>
      <c r="L20" s="230"/>
      <c r="M20" s="227">
        <f t="shared" si="0"/>
        <v>25</v>
      </c>
      <c r="N20" s="227">
        <v>713</v>
      </c>
      <c r="O20" s="230"/>
      <c r="P20" s="227">
        <f t="shared" si="1"/>
        <v>25</v>
      </c>
      <c r="Q20" s="227">
        <v>563</v>
      </c>
      <c r="R20" s="230"/>
    </row>
    <row r="21" spans="1:52" s="182" customFormat="1">
      <c r="A21" s="188" t="s">
        <v>31</v>
      </c>
      <c r="B21" s="318">
        <v>2</v>
      </c>
      <c r="C21" s="193" t="s">
        <v>57</v>
      </c>
      <c r="D21" s="198" t="s">
        <v>58</v>
      </c>
      <c r="E21" s="192">
        <v>1</v>
      </c>
      <c r="F21" s="187">
        <v>75</v>
      </c>
      <c r="G21" s="227">
        <v>38</v>
      </c>
      <c r="H21" s="227">
        <f t="shared" si="2"/>
        <v>1725</v>
      </c>
      <c r="I21" s="228"/>
      <c r="J21" s="227">
        <v>38</v>
      </c>
      <c r="K21" s="227">
        <v>1800</v>
      </c>
      <c r="L21" s="230"/>
      <c r="M21" s="227">
        <f t="shared" si="0"/>
        <v>25</v>
      </c>
      <c r="N21" s="227">
        <v>1425</v>
      </c>
      <c r="O21" s="230"/>
      <c r="P21" s="227">
        <f t="shared" si="1"/>
        <v>25</v>
      </c>
      <c r="Q21" s="227">
        <v>1125</v>
      </c>
      <c r="R21" s="230"/>
    </row>
    <row r="22" spans="1:52" s="182" customFormat="1">
      <c r="A22" s="188" t="s">
        <v>31</v>
      </c>
      <c r="B22" s="318">
        <v>2</v>
      </c>
      <c r="C22" s="193" t="s">
        <v>61</v>
      </c>
      <c r="D22" s="191" t="s">
        <v>62</v>
      </c>
      <c r="E22" s="192">
        <v>2</v>
      </c>
      <c r="F22" s="187">
        <v>75</v>
      </c>
      <c r="G22" s="227">
        <v>38</v>
      </c>
      <c r="H22" s="227">
        <v>863</v>
      </c>
      <c r="I22" s="228"/>
      <c r="J22" s="227">
        <v>38</v>
      </c>
      <c r="K22" s="227">
        <v>900</v>
      </c>
      <c r="L22" s="230"/>
      <c r="M22" s="227">
        <f t="shared" si="0"/>
        <v>25</v>
      </c>
      <c r="N22" s="227">
        <v>713</v>
      </c>
      <c r="O22" s="230"/>
      <c r="P22" s="227">
        <f t="shared" si="1"/>
        <v>25</v>
      </c>
      <c r="Q22" s="227">
        <v>563</v>
      </c>
      <c r="R22" s="230"/>
    </row>
    <row r="23" spans="1:52" s="182" customFormat="1">
      <c r="A23" s="188" t="s">
        <v>31</v>
      </c>
      <c r="B23" s="318">
        <v>2</v>
      </c>
      <c r="C23" s="193" t="s">
        <v>63</v>
      </c>
      <c r="D23" s="198" t="s">
        <v>64</v>
      </c>
      <c r="E23" s="192">
        <v>2</v>
      </c>
      <c r="F23" s="187">
        <v>75</v>
      </c>
      <c r="G23" s="227">
        <v>38</v>
      </c>
      <c r="H23" s="227">
        <v>863</v>
      </c>
      <c r="I23" s="228"/>
      <c r="J23" s="227">
        <v>38</v>
      </c>
      <c r="K23" s="227">
        <v>900</v>
      </c>
      <c r="L23" s="230"/>
      <c r="M23" s="227">
        <f t="shared" si="0"/>
        <v>25</v>
      </c>
      <c r="N23" s="227">
        <v>713</v>
      </c>
      <c r="O23" s="230"/>
      <c r="P23" s="227">
        <f t="shared" si="1"/>
        <v>25</v>
      </c>
      <c r="Q23" s="227">
        <v>563</v>
      </c>
      <c r="R23" s="230"/>
    </row>
    <row r="24" spans="1:52">
      <c r="A24" s="188" t="s">
        <v>31</v>
      </c>
      <c r="B24" s="318">
        <v>2</v>
      </c>
      <c r="C24" s="190" t="s">
        <v>209</v>
      </c>
      <c r="D24" s="191" t="s">
        <v>210</v>
      </c>
      <c r="E24" s="199">
        <v>2</v>
      </c>
      <c r="F24" s="208">
        <v>250</v>
      </c>
      <c r="G24" s="227">
        <f>$F24/2</f>
        <v>125</v>
      </c>
      <c r="H24" s="227">
        <f>F24*23/2</f>
        <v>2875</v>
      </c>
      <c r="I24" s="228"/>
      <c r="J24" s="227">
        <f>$F24/2</f>
        <v>125</v>
      </c>
      <c r="K24" s="227">
        <f>F24*12</f>
        <v>3000</v>
      </c>
      <c r="L24" s="230"/>
      <c r="M24" s="227">
        <f>F24/3</f>
        <v>83.333333333333329</v>
      </c>
      <c r="N24" s="227">
        <f>F24*19/2</f>
        <v>2375</v>
      </c>
      <c r="O24" s="230"/>
      <c r="P24" s="227">
        <v>83</v>
      </c>
      <c r="Q24" s="227">
        <f>F24*15/2</f>
        <v>1875</v>
      </c>
      <c r="R24" s="230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</row>
    <row r="25" spans="1:52">
      <c r="A25" s="188" t="s">
        <v>31</v>
      </c>
      <c r="B25" s="318">
        <v>2</v>
      </c>
      <c r="C25" s="190" t="s">
        <v>790</v>
      </c>
      <c r="D25" s="191" t="s">
        <v>385</v>
      </c>
      <c r="E25" s="199">
        <v>2</v>
      </c>
      <c r="F25" s="208">
        <v>5</v>
      </c>
      <c r="G25" s="227">
        <v>2.5</v>
      </c>
      <c r="H25" s="227">
        <v>70</v>
      </c>
      <c r="I25" s="228"/>
      <c r="J25" s="227">
        <v>2.5</v>
      </c>
      <c r="K25" s="227">
        <v>70</v>
      </c>
      <c r="L25" s="230"/>
      <c r="M25" s="227">
        <v>2.5</v>
      </c>
      <c r="N25" s="227">
        <v>70</v>
      </c>
      <c r="O25" s="230"/>
      <c r="P25" s="227">
        <v>2.5</v>
      </c>
      <c r="Q25" s="227">
        <v>70</v>
      </c>
      <c r="R25" s="230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</row>
    <row r="26" spans="1:52">
      <c r="A26" s="188" t="s">
        <v>31</v>
      </c>
      <c r="B26" s="318">
        <v>2</v>
      </c>
      <c r="C26" s="190" t="s">
        <v>433</v>
      </c>
      <c r="D26" s="191" t="s">
        <v>384</v>
      </c>
      <c r="E26" s="199">
        <v>2</v>
      </c>
      <c r="F26" s="208">
        <v>75</v>
      </c>
      <c r="G26" s="227">
        <v>38</v>
      </c>
      <c r="H26" s="227">
        <v>863</v>
      </c>
      <c r="I26" s="228"/>
      <c r="J26" s="227">
        <v>38</v>
      </c>
      <c r="K26" s="227">
        <v>900</v>
      </c>
      <c r="L26" s="230"/>
      <c r="M26" s="227">
        <v>38</v>
      </c>
      <c r="N26" s="227">
        <v>713</v>
      </c>
      <c r="O26" s="230"/>
      <c r="P26" s="227">
        <v>38</v>
      </c>
      <c r="Q26" s="227">
        <v>563</v>
      </c>
      <c r="R26" s="230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</row>
    <row r="27" spans="1:52" s="213" customFormat="1">
      <c r="A27" s="315" t="s">
        <v>791</v>
      </c>
      <c r="B27" s="185"/>
      <c r="C27" s="212"/>
      <c r="D27" s="215"/>
      <c r="E27" s="186"/>
      <c r="F27" s="185"/>
      <c r="G27" s="225"/>
      <c r="H27" s="225"/>
      <c r="I27" s="226"/>
      <c r="J27" s="225"/>
      <c r="K27" s="225"/>
      <c r="L27" s="232"/>
      <c r="M27" s="225"/>
      <c r="N27" s="225"/>
      <c r="O27" s="232"/>
      <c r="P27" s="225"/>
      <c r="Q27" s="225"/>
      <c r="R27" s="232"/>
    </row>
    <row r="28" spans="1:52" s="182" customFormat="1">
      <c r="A28" s="188" t="s">
        <v>31</v>
      </c>
      <c r="B28" s="318">
        <v>2</v>
      </c>
      <c r="C28" s="193" t="s">
        <v>67</v>
      </c>
      <c r="D28" s="198" t="s">
        <v>68</v>
      </c>
      <c r="E28" s="192">
        <v>2</v>
      </c>
      <c r="F28" s="187">
        <v>135</v>
      </c>
      <c r="G28" s="227">
        <f>F28/2</f>
        <v>67.5</v>
      </c>
      <c r="H28" s="227">
        <f t="shared" ref="H28:H34" si="3">$F28*4</f>
        <v>540</v>
      </c>
      <c r="I28" s="228"/>
      <c r="J28" s="227">
        <v>68</v>
      </c>
      <c r="K28" s="227">
        <f t="shared" ref="K28:K32" si="4">$F28*4</f>
        <v>540</v>
      </c>
      <c r="L28" s="230"/>
      <c r="M28" s="227">
        <f>F28/3</f>
        <v>45</v>
      </c>
      <c r="N28" s="227">
        <f t="shared" ref="N28:N32" si="5">$F28*4</f>
        <v>540</v>
      </c>
      <c r="O28" s="230"/>
      <c r="P28" s="227">
        <f t="shared" si="1"/>
        <v>45</v>
      </c>
      <c r="Q28" s="227">
        <v>540</v>
      </c>
      <c r="R28" s="230"/>
    </row>
    <row r="29" spans="1:52">
      <c r="A29" s="188" t="s">
        <v>31</v>
      </c>
      <c r="B29" s="318">
        <v>2</v>
      </c>
      <c r="C29" s="193" t="s">
        <v>69</v>
      </c>
      <c r="D29" s="198" t="s">
        <v>70</v>
      </c>
      <c r="E29" s="192">
        <v>1</v>
      </c>
      <c r="F29" s="187">
        <v>135</v>
      </c>
      <c r="G29" s="227">
        <v>68</v>
      </c>
      <c r="H29" s="227">
        <f t="shared" si="3"/>
        <v>540</v>
      </c>
      <c r="I29" s="228"/>
      <c r="J29" s="227">
        <v>68</v>
      </c>
      <c r="K29" s="227">
        <f t="shared" si="4"/>
        <v>540</v>
      </c>
      <c r="L29" s="230"/>
      <c r="M29" s="227">
        <v>45</v>
      </c>
      <c r="N29" s="227">
        <f t="shared" si="5"/>
        <v>540</v>
      </c>
      <c r="O29" s="230"/>
      <c r="P29" s="227">
        <f t="shared" si="1"/>
        <v>45</v>
      </c>
      <c r="Q29" s="227">
        <v>540</v>
      </c>
      <c r="R29" s="230"/>
      <c r="S29" s="182"/>
      <c r="T29" s="182"/>
      <c r="U29" s="182"/>
      <c r="V29" s="182"/>
      <c r="W29" s="182"/>
      <c r="X29" s="182"/>
      <c r="Y29" s="182"/>
      <c r="Z29" s="182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</row>
    <row r="30" spans="1:52">
      <c r="A30" s="188" t="s">
        <v>31</v>
      </c>
      <c r="B30" s="318">
        <v>2</v>
      </c>
      <c r="C30" s="193" t="s">
        <v>71</v>
      </c>
      <c r="D30" s="191" t="s">
        <v>72</v>
      </c>
      <c r="E30" s="192">
        <v>1</v>
      </c>
      <c r="F30" s="187">
        <v>135</v>
      </c>
      <c r="G30" s="227">
        <v>68</v>
      </c>
      <c r="H30" s="227">
        <f>$F30*4</f>
        <v>540</v>
      </c>
      <c r="I30" s="228"/>
      <c r="J30" s="227">
        <v>68</v>
      </c>
      <c r="K30" s="227">
        <f t="shared" si="4"/>
        <v>540</v>
      </c>
      <c r="L30" s="230"/>
      <c r="M30" s="227">
        <v>45</v>
      </c>
      <c r="N30" s="227">
        <f t="shared" si="5"/>
        <v>540</v>
      </c>
      <c r="O30" s="230"/>
      <c r="P30" s="227">
        <f t="shared" si="1"/>
        <v>45</v>
      </c>
      <c r="Q30" s="227">
        <v>540</v>
      </c>
      <c r="R30" s="230"/>
      <c r="S30" s="182"/>
      <c r="T30" s="182"/>
      <c r="U30" s="182"/>
      <c r="V30" s="182"/>
      <c r="W30" s="182"/>
      <c r="X30" s="182"/>
      <c r="Y30" s="182"/>
      <c r="Z30" s="182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</row>
    <row r="31" spans="1:52">
      <c r="A31" s="188" t="s">
        <v>31</v>
      </c>
      <c r="B31" s="318">
        <v>2</v>
      </c>
      <c r="C31" s="193" t="s">
        <v>73</v>
      </c>
      <c r="D31" s="198" t="s">
        <v>74</v>
      </c>
      <c r="E31" s="192">
        <v>2</v>
      </c>
      <c r="F31" s="187">
        <v>135</v>
      </c>
      <c r="G31" s="227">
        <v>68</v>
      </c>
      <c r="H31" s="227">
        <f t="shared" si="3"/>
        <v>540</v>
      </c>
      <c r="I31" s="228"/>
      <c r="J31" s="227">
        <v>68</v>
      </c>
      <c r="K31" s="227">
        <f t="shared" si="4"/>
        <v>540</v>
      </c>
      <c r="L31" s="230"/>
      <c r="M31" s="227">
        <v>45</v>
      </c>
      <c r="N31" s="227">
        <f t="shared" si="5"/>
        <v>540</v>
      </c>
      <c r="O31" s="230"/>
      <c r="P31" s="227">
        <f t="shared" si="1"/>
        <v>45</v>
      </c>
      <c r="Q31" s="227">
        <v>540</v>
      </c>
      <c r="R31" s="230"/>
      <c r="S31" s="182"/>
      <c r="T31" s="182"/>
      <c r="U31" s="182"/>
      <c r="V31" s="182"/>
      <c r="W31" s="182"/>
      <c r="X31" s="182"/>
      <c r="Y31" s="182"/>
      <c r="Z31" s="182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</row>
    <row r="32" spans="1:52">
      <c r="A32" s="240" t="s">
        <v>31</v>
      </c>
      <c r="B32" s="318">
        <v>2</v>
      </c>
      <c r="C32" s="193" t="s">
        <v>792</v>
      </c>
      <c r="D32" s="198" t="s">
        <v>382</v>
      </c>
      <c r="E32" s="192">
        <v>2</v>
      </c>
      <c r="F32" s="187">
        <v>135</v>
      </c>
      <c r="G32" s="227">
        <v>68</v>
      </c>
      <c r="H32" s="227">
        <f t="shared" si="3"/>
        <v>540</v>
      </c>
      <c r="I32" s="228"/>
      <c r="J32" s="227">
        <v>68</v>
      </c>
      <c r="K32" s="227">
        <f t="shared" si="4"/>
        <v>540</v>
      </c>
      <c r="L32" s="230"/>
      <c r="M32" s="227">
        <v>68</v>
      </c>
      <c r="N32" s="227">
        <f t="shared" si="5"/>
        <v>540</v>
      </c>
      <c r="O32" s="230"/>
      <c r="P32" s="227">
        <f t="shared" si="1"/>
        <v>45</v>
      </c>
      <c r="Q32" s="227">
        <v>540</v>
      </c>
      <c r="R32" s="230"/>
      <c r="S32" s="182"/>
      <c r="T32" s="182"/>
      <c r="U32" s="182"/>
      <c r="V32" s="182"/>
      <c r="W32" s="182"/>
      <c r="X32" s="182"/>
      <c r="Y32" s="182"/>
      <c r="Z32" s="182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</row>
    <row r="33" spans="1:52">
      <c r="A33" s="188" t="s">
        <v>31</v>
      </c>
      <c r="B33" s="318">
        <v>2</v>
      </c>
      <c r="C33" s="193" t="s">
        <v>458</v>
      </c>
      <c r="D33" s="198" t="s">
        <v>383</v>
      </c>
      <c r="E33" s="192">
        <v>1</v>
      </c>
      <c r="F33" s="187">
        <v>135</v>
      </c>
      <c r="G33" s="227">
        <v>68</v>
      </c>
      <c r="H33" s="227">
        <f>$F33*4</f>
        <v>540</v>
      </c>
      <c r="I33" s="228"/>
      <c r="J33" s="227">
        <v>68</v>
      </c>
      <c r="K33" s="227">
        <v>540</v>
      </c>
      <c r="L33" s="230"/>
      <c r="M33" s="227">
        <v>68</v>
      </c>
      <c r="N33" s="227">
        <v>540</v>
      </c>
      <c r="O33" s="230"/>
      <c r="P33" s="227">
        <v>68</v>
      </c>
      <c r="Q33" s="227">
        <v>540</v>
      </c>
      <c r="R33" s="230"/>
      <c r="S33" s="182"/>
      <c r="T33" s="182"/>
      <c r="U33" s="182"/>
      <c r="V33" s="182"/>
      <c r="W33" s="182"/>
      <c r="X33" s="182"/>
      <c r="Y33" s="182"/>
      <c r="Z33" s="182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</row>
    <row r="34" spans="1:52">
      <c r="A34" s="188" t="s">
        <v>31</v>
      </c>
      <c r="B34" s="318">
        <v>2</v>
      </c>
      <c r="C34" s="193" t="s">
        <v>430</v>
      </c>
      <c r="D34" s="198" t="s">
        <v>431</v>
      </c>
      <c r="E34" s="192">
        <v>2</v>
      </c>
      <c r="F34" s="187">
        <v>135</v>
      </c>
      <c r="G34" s="227">
        <v>68</v>
      </c>
      <c r="H34" s="227">
        <f t="shared" si="3"/>
        <v>540</v>
      </c>
      <c r="I34" s="228"/>
      <c r="J34" s="227">
        <v>68</v>
      </c>
      <c r="K34" s="227">
        <v>540</v>
      </c>
      <c r="L34" s="230"/>
      <c r="M34" s="227">
        <v>68</v>
      </c>
      <c r="N34" s="227">
        <v>540</v>
      </c>
      <c r="O34" s="230"/>
      <c r="P34" s="227">
        <v>68</v>
      </c>
      <c r="Q34" s="227">
        <v>540</v>
      </c>
      <c r="R34" s="230"/>
      <c r="S34" s="182"/>
      <c r="T34" s="182"/>
      <c r="U34" s="182"/>
      <c r="V34" s="182"/>
      <c r="W34" s="182"/>
      <c r="X34" s="182"/>
      <c r="Y34" s="182"/>
      <c r="Z34" s="182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</row>
    <row r="35" spans="1:52" s="213" customFormat="1">
      <c r="A35" s="315" t="s">
        <v>314</v>
      </c>
      <c r="B35" s="185"/>
      <c r="C35" s="212"/>
      <c r="D35" s="216"/>
      <c r="E35" s="186"/>
      <c r="F35" s="186"/>
      <c r="G35" s="224">
        <v>39</v>
      </c>
      <c r="H35" s="224">
        <v>47</v>
      </c>
      <c r="I35" s="224">
        <v>43</v>
      </c>
      <c r="J35" s="224">
        <v>29</v>
      </c>
      <c r="K35" s="224">
        <v>39</v>
      </c>
      <c r="L35" s="224">
        <v>35</v>
      </c>
      <c r="M35" s="225">
        <v>40</v>
      </c>
      <c r="N35" s="225">
        <v>48</v>
      </c>
      <c r="O35" s="226">
        <v>44</v>
      </c>
      <c r="P35" s="225">
        <v>20</v>
      </c>
      <c r="Q35" s="225">
        <v>28</v>
      </c>
      <c r="R35" s="226">
        <v>24</v>
      </c>
    </row>
    <row r="36" spans="1:52">
      <c r="A36" s="188" t="s">
        <v>75</v>
      </c>
      <c r="B36" s="318">
        <v>3</v>
      </c>
      <c r="C36" s="190" t="s">
        <v>76</v>
      </c>
      <c r="D36" s="191" t="s">
        <v>77</v>
      </c>
      <c r="E36" s="192">
        <v>1</v>
      </c>
      <c r="F36" s="187">
        <v>65</v>
      </c>
      <c r="G36" s="227">
        <f>F36/2</f>
        <v>32.5</v>
      </c>
      <c r="H36" s="227">
        <f>F36*39/2</f>
        <v>1267.5</v>
      </c>
      <c r="I36" s="228"/>
      <c r="J36" s="227">
        <v>32.5</v>
      </c>
      <c r="K36" s="227">
        <f>F36*29/2</f>
        <v>942.5</v>
      </c>
      <c r="L36" s="230"/>
      <c r="M36" s="227">
        <v>32.5</v>
      </c>
      <c r="N36" s="227">
        <f>F36*40/2</f>
        <v>1300</v>
      </c>
      <c r="O36" s="230"/>
      <c r="P36" s="227">
        <v>32.5</v>
      </c>
      <c r="Q36" s="227">
        <f>F36*20/2</f>
        <v>650</v>
      </c>
      <c r="R36" s="230"/>
      <c r="S36" s="182"/>
      <c r="T36" s="182"/>
      <c r="U36" s="182"/>
      <c r="V36" s="182"/>
      <c r="W36" s="182"/>
      <c r="X36" s="182"/>
      <c r="Y36" s="182"/>
      <c r="Z36" s="182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</row>
    <row r="37" spans="1:52">
      <c r="A37" s="188" t="s">
        <v>75</v>
      </c>
      <c r="B37" s="318">
        <v>3</v>
      </c>
      <c r="C37" s="190" t="s">
        <v>78</v>
      </c>
      <c r="D37" s="191" t="s">
        <v>79</v>
      </c>
      <c r="E37" s="192">
        <v>1</v>
      </c>
      <c r="F37" s="187">
        <v>65</v>
      </c>
      <c r="G37" s="227">
        <v>33</v>
      </c>
      <c r="H37" s="227">
        <v>1268</v>
      </c>
      <c r="I37" s="228"/>
      <c r="J37" s="227">
        <v>33</v>
      </c>
      <c r="K37" s="227">
        <f>F37*29/2</f>
        <v>942.5</v>
      </c>
      <c r="L37" s="230"/>
      <c r="M37" s="227">
        <v>33</v>
      </c>
      <c r="N37" s="227">
        <v>1300</v>
      </c>
      <c r="O37" s="230"/>
      <c r="P37" s="227">
        <v>33</v>
      </c>
      <c r="Q37" s="227">
        <v>650</v>
      </c>
      <c r="R37" s="230"/>
      <c r="S37" s="182"/>
      <c r="T37" s="182"/>
      <c r="U37" s="182"/>
      <c r="V37" s="182"/>
      <c r="W37" s="182"/>
      <c r="X37" s="182"/>
      <c r="Y37" s="182"/>
      <c r="Z37" s="182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</row>
    <row r="38" spans="1:52">
      <c r="A38" s="188" t="s">
        <v>75</v>
      </c>
      <c r="B38" s="318">
        <v>3</v>
      </c>
      <c r="C38" s="190" t="s">
        <v>80</v>
      </c>
      <c r="D38" s="191" t="s">
        <v>81</v>
      </c>
      <c r="E38" s="192">
        <v>2</v>
      </c>
      <c r="F38" s="187">
        <v>65</v>
      </c>
      <c r="G38" s="227">
        <f>F38/2</f>
        <v>32.5</v>
      </c>
      <c r="H38" s="227">
        <v>1268</v>
      </c>
      <c r="I38" s="228"/>
      <c r="J38" s="227">
        <v>32.5</v>
      </c>
      <c r="K38" s="227">
        <f>F38*29/2</f>
        <v>942.5</v>
      </c>
      <c r="L38" s="230"/>
      <c r="M38" s="227">
        <v>32.5</v>
      </c>
      <c r="N38" s="227">
        <f>F38*40/2</f>
        <v>1300</v>
      </c>
      <c r="O38" s="230"/>
      <c r="P38" s="227">
        <v>32.5</v>
      </c>
      <c r="Q38" s="227">
        <v>650</v>
      </c>
      <c r="R38" s="230"/>
      <c r="S38" s="182"/>
      <c r="T38" s="182"/>
      <c r="U38" s="182"/>
      <c r="V38" s="182"/>
      <c r="W38" s="182"/>
      <c r="X38" s="182"/>
      <c r="Y38" s="182"/>
      <c r="Z38" s="182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</row>
    <row r="39" spans="1:52">
      <c r="A39" s="188" t="s">
        <v>75</v>
      </c>
      <c r="B39" s="318">
        <v>3</v>
      </c>
      <c r="C39" s="190" t="s">
        <v>86</v>
      </c>
      <c r="D39" s="191" t="s">
        <v>87</v>
      </c>
      <c r="E39" s="192">
        <v>1</v>
      </c>
      <c r="F39" s="187">
        <v>65</v>
      </c>
      <c r="G39" s="233">
        <v>0</v>
      </c>
      <c r="H39" s="233">
        <v>0</v>
      </c>
      <c r="I39" s="228"/>
      <c r="J39" s="233">
        <v>0</v>
      </c>
      <c r="K39" s="233">
        <v>0</v>
      </c>
      <c r="L39" s="230"/>
      <c r="M39" s="227">
        <v>33</v>
      </c>
      <c r="N39" s="227">
        <f>F39*40/2</f>
        <v>1300</v>
      </c>
      <c r="O39" s="230"/>
      <c r="P39" s="227">
        <v>33</v>
      </c>
      <c r="Q39" s="227">
        <v>650</v>
      </c>
      <c r="R39" s="230"/>
      <c r="S39" s="182"/>
      <c r="T39" s="182"/>
      <c r="U39" s="182"/>
      <c r="V39" s="182"/>
      <c r="W39" s="182"/>
      <c r="X39" s="182"/>
      <c r="Y39" s="182"/>
      <c r="Z39" s="182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</row>
    <row r="40" spans="1:52">
      <c r="A40" s="188" t="s">
        <v>75</v>
      </c>
      <c r="B40" s="318">
        <v>3</v>
      </c>
      <c r="C40" s="190" t="s">
        <v>793</v>
      </c>
      <c r="D40" s="191" t="s">
        <v>390</v>
      </c>
      <c r="E40" s="192">
        <v>2</v>
      </c>
      <c r="F40" s="187">
        <v>65</v>
      </c>
      <c r="G40" s="227">
        <v>33</v>
      </c>
      <c r="H40" s="227">
        <v>1268</v>
      </c>
      <c r="I40" s="228"/>
      <c r="J40" s="227">
        <v>33</v>
      </c>
      <c r="K40" s="227">
        <v>943</v>
      </c>
      <c r="L40" s="230"/>
      <c r="M40" s="227">
        <v>33</v>
      </c>
      <c r="N40" s="227">
        <v>1302</v>
      </c>
      <c r="O40" s="230"/>
      <c r="P40" s="227">
        <v>33</v>
      </c>
      <c r="Q40" s="227">
        <v>650</v>
      </c>
      <c r="R40" s="230"/>
      <c r="S40" s="182"/>
      <c r="T40" s="182"/>
      <c r="U40" s="182"/>
      <c r="V40" s="182"/>
      <c r="W40" s="182"/>
      <c r="X40" s="182"/>
      <c r="Y40" s="182"/>
      <c r="Z40" s="182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</row>
    <row r="41" spans="1:52">
      <c r="A41" s="188" t="s">
        <v>75</v>
      </c>
      <c r="B41" s="318">
        <v>3</v>
      </c>
      <c r="C41" s="190" t="s">
        <v>89</v>
      </c>
      <c r="D41" s="191" t="s">
        <v>90</v>
      </c>
      <c r="E41" s="192">
        <v>1</v>
      </c>
      <c r="F41" s="187">
        <v>65</v>
      </c>
      <c r="G41" s="227">
        <v>33</v>
      </c>
      <c r="H41" s="227">
        <v>1268</v>
      </c>
      <c r="I41" s="228"/>
      <c r="J41" s="227">
        <v>33</v>
      </c>
      <c r="K41" s="227">
        <v>943</v>
      </c>
      <c r="L41" s="230"/>
      <c r="M41" s="227">
        <v>33</v>
      </c>
      <c r="N41" s="227">
        <f>F41*40/2</f>
        <v>1300</v>
      </c>
      <c r="O41" s="230"/>
      <c r="P41" s="227">
        <v>33</v>
      </c>
      <c r="Q41" s="227">
        <v>650</v>
      </c>
      <c r="R41" s="230"/>
      <c r="S41" s="182"/>
      <c r="T41" s="182"/>
      <c r="U41" s="182"/>
      <c r="V41" s="182"/>
      <c r="W41" s="182"/>
      <c r="X41" s="182"/>
      <c r="Y41" s="182"/>
      <c r="Z41" s="182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</row>
    <row r="42" spans="1:52">
      <c r="A42" s="188" t="s">
        <v>75</v>
      </c>
      <c r="B42" s="318">
        <v>3</v>
      </c>
      <c r="C42" s="190" t="s">
        <v>91</v>
      </c>
      <c r="D42" s="191" t="s">
        <v>92</v>
      </c>
      <c r="E42" s="192">
        <v>1</v>
      </c>
      <c r="F42" s="187">
        <v>65</v>
      </c>
      <c r="G42" s="227">
        <v>33</v>
      </c>
      <c r="H42" s="227">
        <v>1268</v>
      </c>
      <c r="I42" s="228"/>
      <c r="J42" s="227">
        <v>33</v>
      </c>
      <c r="K42" s="227">
        <v>943</v>
      </c>
      <c r="L42" s="230"/>
      <c r="M42" s="227">
        <v>33</v>
      </c>
      <c r="N42" s="227">
        <v>1303</v>
      </c>
      <c r="O42" s="230"/>
      <c r="P42" s="227">
        <v>33</v>
      </c>
      <c r="Q42" s="227">
        <v>650</v>
      </c>
      <c r="R42" s="230"/>
      <c r="S42" s="182"/>
      <c r="T42" s="182"/>
      <c r="U42" s="182"/>
      <c r="V42" s="182"/>
      <c r="W42" s="182"/>
      <c r="X42" s="182"/>
      <c r="Y42" s="182"/>
      <c r="Z42" s="182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</row>
    <row r="43" spans="1:52">
      <c r="A43" s="188" t="s">
        <v>75</v>
      </c>
      <c r="B43" s="318">
        <v>3</v>
      </c>
      <c r="C43" s="190" t="s">
        <v>95</v>
      </c>
      <c r="D43" s="191" t="s">
        <v>96</v>
      </c>
      <c r="E43" s="192">
        <v>1</v>
      </c>
      <c r="F43" s="187">
        <v>65</v>
      </c>
      <c r="G43" s="227">
        <v>33</v>
      </c>
      <c r="H43" s="227">
        <v>1268</v>
      </c>
      <c r="I43" s="228"/>
      <c r="J43" s="227">
        <v>33</v>
      </c>
      <c r="K43" s="227">
        <v>943</v>
      </c>
      <c r="L43" s="230"/>
      <c r="M43" s="227">
        <v>33</v>
      </c>
      <c r="N43" s="227">
        <v>1304</v>
      </c>
      <c r="O43" s="230"/>
      <c r="P43" s="227">
        <v>33</v>
      </c>
      <c r="Q43" s="227">
        <v>650</v>
      </c>
      <c r="R43" s="230"/>
      <c r="S43" s="182"/>
      <c r="T43" s="182"/>
      <c r="U43" s="182"/>
      <c r="V43" s="182"/>
      <c r="W43" s="182"/>
      <c r="X43" s="182"/>
      <c r="Y43" s="182"/>
      <c r="Z43" s="182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</row>
    <row r="44" spans="1:52">
      <c r="A44" s="188" t="s">
        <v>75</v>
      </c>
      <c r="B44" s="318">
        <v>3</v>
      </c>
      <c r="C44" s="190" t="s">
        <v>99</v>
      </c>
      <c r="D44" s="191" t="s">
        <v>100</v>
      </c>
      <c r="E44" s="192">
        <v>2</v>
      </c>
      <c r="F44" s="187">
        <v>65</v>
      </c>
      <c r="G44" s="227">
        <v>33</v>
      </c>
      <c r="H44" s="227">
        <v>1268</v>
      </c>
      <c r="I44" s="228"/>
      <c r="J44" s="227">
        <v>33</v>
      </c>
      <c r="K44" s="227">
        <v>943</v>
      </c>
      <c r="L44" s="230"/>
      <c r="M44" s="227">
        <v>33</v>
      </c>
      <c r="N44" s="227">
        <f>F44*40/2</f>
        <v>1300</v>
      </c>
      <c r="O44" s="230"/>
      <c r="P44" s="227">
        <v>33</v>
      </c>
      <c r="Q44" s="227">
        <v>650</v>
      </c>
      <c r="R44" s="230"/>
      <c r="S44" s="182"/>
      <c r="T44" s="182"/>
      <c r="U44" s="182"/>
      <c r="V44" s="182"/>
      <c r="W44" s="182"/>
      <c r="X44" s="182"/>
      <c r="Y44" s="182"/>
      <c r="Z44" s="182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</row>
    <row r="45" spans="1:52">
      <c r="A45" s="188" t="s">
        <v>75</v>
      </c>
      <c r="B45" s="318">
        <v>3</v>
      </c>
      <c r="C45" s="190" t="s">
        <v>103</v>
      </c>
      <c r="D45" s="191" t="s">
        <v>104</v>
      </c>
      <c r="E45" s="192">
        <v>2</v>
      </c>
      <c r="F45" s="187">
        <v>65</v>
      </c>
      <c r="G45" s="227">
        <v>33</v>
      </c>
      <c r="H45" s="227">
        <v>1268</v>
      </c>
      <c r="I45" s="228"/>
      <c r="J45" s="227">
        <v>33</v>
      </c>
      <c r="K45" s="227">
        <v>943</v>
      </c>
      <c r="L45" s="230"/>
      <c r="M45" s="227">
        <v>33</v>
      </c>
      <c r="N45" s="227">
        <v>1305</v>
      </c>
      <c r="O45" s="230"/>
      <c r="P45" s="227">
        <v>33</v>
      </c>
      <c r="Q45" s="227">
        <v>650</v>
      </c>
      <c r="R45" s="230"/>
      <c r="S45" s="182"/>
      <c r="T45" s="182"/>
      <c r="U45" s="182"/>
      <c r="V45" s="182"/>
      <c r="W45" s="182"/>
      <c r="X45" s="182"/>
      <c r="Y45" s="182"/>
      <c r="Z45" s="182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</row>
    <row r="46" spans="1:52">
      <c r="A46" s="188" t="s">
        <v>75</v>
      </c>
      <c r="B46" s="318">
        <v>3</v>
      </c>
      <c r="C46" s="190" t="s">
        <v>794</v>
      </c>
      <c r="D46" s="191" t="s">
        <v>388</v>
      </c>
      <c r="E46" s="192">
        <v>2</v>
      </c>
      <c r="F46" s="187">
        <v>65</v>
      </c>
      <c r="G46" s="227">
        <v>33</v>
      </c>
      <c r="H46" s="227">
        <v>1268</v>
      </c>
      <c r="I46" s="228"/>
      <c r="J46" s="227">
        <v>33</v>
      </c>
      <c r="K46" s="227">
        <v>943</v>
      </c>
      <c r="L46" s="230"/>
      <c r="M46" s="227">
        <v>33</v>
      </c>
      <c r="N46" s="227">
        <v>1305</v>
      </c>
      <c r="O46" s="230"/>
      <c r="P46" s="227">
        <v>33</v>
      </c>
      <c r="Q46" s="227">
        <v>650</v>
      </c>
      <c r="R46" s="230"/>
      <c r="S46" s="182"/>
      <c r="T46" s="182"/>
      <c r="U46" s="182"/>
      <c r="V46" s="182"/>
      <c r="W46" s="182"/>
      <c r="X46" s="182"/>
      <c r="Y46" s="182"/>
      <c r="Z46" s="182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</row>
    <row r="47" spans="1:52">
      <c r="A47" s="188" t="s">
        <v>75</v>
      </c>
      <c r="B47" s="318">
        <v>3</v>
      </c>
      <c r="C47" s="190" t="s">
        <v>438</v>
      </c>
      <c r="D47" s="191" t="s">
        <v>389</v>
      </c>
      <c r="E47" s="192">
        <v>2</v>
      </c>
      <c r="F47" s="187">
        <v>65</v>
      </c>
      <c r="G47" s="227">
        <v>33</v>
      </c>
      <c r="H47" s="227">
        <v>1268</v>
      </c>
      <c r="I47" s="228"/>
      <c r="J47" s="227">
        <v>33</v>
      </c>
      <c r="K47" s="227">
        <v>943</v>
      </c>
      <c r="L47" s="230"/>
      <c r="M47" s="227">
        <v>33</v>
      </c>
      <c r="N47" s="227">
        <v>1305</v>
      </c>
      <c r="O47" s="230"/>
      <c r="P47" s="227">
        <v>33</v>
      </c>
      <c r="Q47" s="227">
        <v>650</v>
      </c>
      <c r="R47" s="230"/>
      <c r="S47" s="182"/>
      <c r="T47" s="182"/>
      <c r="U47" s="182"/>
      <c r="V47" s="182"/>
      <c r="W47" s="182"/>
      <c r="X47" s="182"/>
      <c r="Y47" s="182"/>
      <c r="Z47" s="182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</row>
    <row r="48" spans="1:52">
      <c r="A48" s="193" t="s">
        <v>172</v>
      </c>
      <c r="B48" s="318">
        <v>7</v>
      </c>
      <c r="C48" s="200" t="s">
        <v>436</v>
      </c>
      <c r="D48" s="203" t="s">
        <v>387</v>
      </c>
      <c r="E48" s="202">
        <v>1</v>
      </c>
      <c r="F48" s="221">
        <v>30</v>
      </c>
      <c r="G48" s="227">
        <f t="shared" ref="G48:G50" si="6">$F48/2</f>
        <v>15</v>
      </c>
      <c r="H48" s="227">
        <v>585</v>
      </c>
      <c r="I48" s="234"/>
      <c r="J48" s="227">
        <v>15</v>
      </c>
      <c r="K48" s="227">
        <v>435</v>
      </c>
      <c r="L48" s="221"/>
      <c r="M48" s="227">
        <v>15</v>
      </c>
      <c r="N48" s="227">
        <v>600</v>
      </c>
      <c r="O48" s="221"/>
      <c r="P48" s="227">
        <v>15</v>
      </c>
      <c r="Q48" s="227">
        <v>300</v>
      </c>
      <c r="R48" s="235"/>
      <c r="S48" s="15"/>
      <c r="T48" s="15"/>
      <c r="U48" s="15"/>
      <c r="V48" s="15"/>
      <c r="W48" s="15"/>
      <c r="X48" s="15"/>
      <c r="Y48" s="15"/>
      <c r="Z48" s="15"/>
      <c r="AA48" s="182"/>
      <c r="AB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</row>
    <row r="49" spans="1:52">
      <c r="A49" s="193" t="s">
        <v>172</v>
      </c>
      <c r="B49" s="318">
        <v>7</v>
      </c>
      <c r="C49" s="200" t="s">
        <v>363</v>
      </c>
      <c r="D49" s="203" t="s">
        <v>423</v>
      </c>
      <c r="E49" s="202">
        <v>1</v>
      </c>
      <c r="F49" s="221">
        <v>30</v>
      </c>
      <c r="G49" s="227">
        <f t="shared" si="6"/>
        <v>15</v>
      </c>
      <c r="H49" s="227">
        <v>585</v>
      </c>
      <c r="I49" s="234"/>
      <c r="J49" s="227">
        <v>15</v>
      </c>
      <c r="K49" s="227">
        <v>435</v>
      </c>
      <c r="L49" s="221"/>
      <c r="M49" s="227">
        <v>15</v>
      </c>
      <c r="N49" s="227">
        <v>600</v>
      </c>
      <c r="O49" s="221"/>
      <c r="P49" s="227">
        <v>15</v>
      </c>
      <c r="Q49" s="227">
        <v>300</v>
      </c>
      <c r="R49" s="235"/>
      <c r="S49" s="15"/>
      <c r="T49" s="15"/>
      <c r="U49" s="15"/>
      <c r="V49" s="15"/>
      <c r="W49" s="15"/>
      <c r="X49" s="15"/>
      <c r="Y49" s="15"/>
      <c r="Z49" s="15"/>
      <c r="AA49" s="182"/>
      <c r="AB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</row>
    <row r="50" spans="1:52">
      <c r="A50" s="193" t="s">
        <v>172</v>
      </c>
      <c r="B50" s="318">
        <v>7</v>
      </c>
      <c r="C50" s="190" t="s">
        <v>202</v>
      </c>
      <c r="D50" s="204" t="s">
        <v>203</v>
      </c>
      <c r="E50" s="192">
        <v>1</v>
      </c>
      <c r="F50" s="187">
        <v>65</v>
      </c>
      <c r="G50" s="227">
        <f t="shared" si="6"/>
        <v>32.5</v>
      </c>
      <c r="H50" s="227">
        <v>1268</v>
      </c>
      <c r="I50" s="228"/>
      <c r="J50" s="227">
        <v>32.5</v>
      </c>
      <c r="K50" s="227">
        <v>943</v>
      </c>
      <c r="L50" s="230"/>
      <c r="M50" s="227">
        <v>32.5</v>
      </c>
      <c r="N50" s="227">
        <v>1300</v>
      </c>
      <c r="O50" s="230"/>
      <c r="P50" s="227">
        <v>32.5</v>
      </c>
      <c r="Q50" s="227">
        <v>650</v>
      </c>
      <c r="R50" s="230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</row>
    <row r="51" spans="1:52">
      <c r="A51" s="193" t="s">
        <v>172</v>
      </c>
      <c r="B51" s="318">
        <v>7</v>
      </c>
      <c r="C51" s="190" t="s">
        <v>760</v>
      </c>
      <c r="D51" s="204" t="s">
        <v>447</v>
      </c>
      <c r="E51" s="192">
        <v>3</v>
      </c>
      <c r="F51" s="187">
        <v>65</v>
      </c>
      <c r="G51" s="227">
        <v>33</v>
      </c>
      <c r="H51" s="227">
        <v>1268</v>
      </c>
      <c r="I51" s="228"/>
      <c r="J51" s="227">
        <v>33</v>
      </c>
      <c r="K51" s="227">
        <v>943</v>
      </c>
      <c r="L51" s="230"/>
      <c r="M51" s="227">
        <v>33</v>
      </c>
      <c r="N51" s="227">
        <v>600</v>
      </c>
      <c r="O51" s="230"/>
      <c r="P51" s="227">
        <v>33</v>
      </c>
      <c r="Q51" s="227">
        <v>600</v>
      </c>
      <c r="R51" s="230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</row>
    <row r="52" spans="1:52">
      <c r="A52" s="193" t="s">
        <v>172</v>
      </c>
      <c r="B52" s="318">
        <v>7</v>
      </c>
      <c r="C52" s="190" t="s">
        <v>364</v>
      </c>
      <c r="D52" s="204" t="s">
        <v>424</v>
      </c>
      <c r="E52" s="192">
        <v>1</v>
      </c>
      <c r="F52" s="187">
        <v>30</v>
      </c>
      <c r="G52" s="227">
        <v>15</v>
      </c>
      <c r="H52" s="227">
        <v>585</v>
      </c>
      <c r="I52" s="228"/>
      <c r="J52" s="227">
        <v>15</v>
      </c>
      <c r="K52" s="227">
        <v>435</v>
      </c>
      <c r="L52" s="230"/>
      <c r="M52" s="227">
        <v>15</v>
      </c>
      <c r="N52" s="227">
        <v>600</v>
      </c>
      <c r="O52" s="230"/>
      <c r="P52" s="227">
        <v>15</v>
      </c>
      <c r="Q52" s="227">
        <v>600</v>
      </c>
      <c r="R52" s="230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</row>
    <row r="53" spans="1:52">
      <c r="A53" s="193" t="s">
        <v>374</v>
      </c>
      <c r="B53" s="318">
        <v>7</v>
      </c>
      <c r="C53" s="190" t="s">
        <v>795</v>
      </c>
      <c r="D53" s="204" t="s">
        <v>446</v>
      </c>
      <c r="E53" s="192">
        <v>1</v>
      </c>
      <c r="F53" s="187">
        <v>65</v>
      </c>
      <c r="G53" s="227">
        <v>33</v>
      </c>
      <c r="H53" s="227">
        <v>1268</v>
      </c>
      <c r="I53" s="228"/>
      <c r="J53" s="227">
        <v>33</v>
      </c>
      <c r="K53" s="227">
        <v>1268</v>
      </c>
      <c r="L53" s="230"/>
      <c r="M53" s="227">
        <v>33</v>
      </c>
      <c r="N53" s="227">
        <v>1268</v>
      </c>
      <c r="O53" s="230"/>
      <c r="P53" s="227">
        <v>33</v>
      </c>
      <c r="Q53" s="227">
        <v>1268</v>
      </c>
      <c r="R53" s="230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</row>
    <row r="54" spans="1:52">
      <c r="A54" s="193" t="s">
        <v>172</v>
      </c>
      <c r="B54" s="318">
        <v>7</v>
      </c>
      <c r="C54" s="190" t="s">
        <v>365</v>
      </c>
      <c r="D54" s="204" t="s">
        <v>425</v>
      </c>
      <c r="E54" s="192">
        <v>1</v>
      </c>
      <c r="F54" s="187">
        <v>65</v>
      </c>
      <c r="G54" s="227">
        <v>33</v>
      </c>
      <c r="H54" s="227">
        <v>1268</v>
      </c>
      <c r="I54" s="228"/>
      <c r="J54" s="227">
        <v>33</v>
      </c>
      <c r="K54" s="227">
        <v>943</v>
      </c>
      <c r="L54" s="230"/>
      <c r="M54" s="227">
        <v>33</v>
      </c>
      <c r="N54" s="227">
        <v>600</v>
      </c>
      <c r="O54" s="230"/>
      <c r="P54" s="227">
        <v>33</v>
      </c>
      <c r="Q54" s="227">
        <v>600</v>
      </c>
      <c r="R54" s="230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</row>
    <row r="55" spans="1:52" s="213" customFormat="1">
      <c r="A55" s="315" t="s">
        <v>796</v>
      </c>
      <c r="B55" s="185"/>
      <c r="C55" s="214"/>
      <c r="D55" s="215"/>
      <c r="E55" s="186"/>
      <c r="F55" s="185"/>
      <c r="G55" s="225">
        <v>8</v>
      </c>
      <c r="H55" s="225">
        <v>10</v>
      </c>
      <c r="I55" s="226">
        <v>9</v>
      </c>
      <c r="J55" s="225">
        <v>8</v>
      </c>
      <c r="K55" s="225">
        <v>10</v>
      </c>
      <c r="L55" s="226">
        <v>9</v>
      </c>
      <c r="M55" s="225">
        <v>10</v>
      </c>
      <c r="N55" s="225">
        <v>12</v>
      </c>
      <c r="O55" s="226">
        <v>11</v>
      </c>
      <c r="P55" s="225">
        <v>10</v>
      </c>
      <c r="Q55" s="225">
        <v>12</v>
      </c>
      <c r="R55" s="226">
        <v>11</v>
      </c>
    </row>
    <row r="56" spans="1:52">
      <c r="A56" s="188" t="s">
        <v>105</v>
      </c>
      <c r="B56" s="318">
        <v>4</v>
      </c>
      <c r="C56" s="205" t="s">
        <v>106</v>
      </c>
      <c r="D56" s="206" t="s">
        <v>107</v>
      </c>
      <c r="E56" s="192">
        <v>1</v>
      </c>
      <c r="F56" s="187">
        <v>40</v>
      </c>
      <c r="G56" s="227">
        <v>20</v>
      </c>
      <c r="H56" s="227">
        <f>40*8</f>
        <v>320</v>
      </c>
      <c r="I56" s="228"/>
      <c r="J56" s="227">
        <v>20</v>
      </c>
      <c r="K56" s="227">
        <v>320</v>
      </c>
      <c r="L56" s="230"/>
      <c r="M56" s="227">
        <v>20</v>
      </c>
      <c r="N56" s="227">
        <v>400</v>
      </c>
      <c r="O56" s="230"/>
      <c r="P56" s="227">
        <v>20</v>
      </c>
      <c r="Q56" s="227">
        <v>400</v>
      </c>
      <c r="R56" s="230"/>
      <c r="S56" s="182"/>
      <c r="T56" s="182"/>
      <c r="U56" s="182"/>
      <c r="V56" s="182"/>
      <c r="W56" s="182"/>
      <c r="X56" s="182"/>
      <c r="Y56" s="182"/>
      <c r="Z56" s="182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</row>
    <row r="57" spans="1:52">
      <c r="A57" s="188" t="s">
        <v>105</v>
      </c>
      <c r="B57" s="318">
        <v>4</v>
      </c>
      <c r="C57" s="190" t="s">
        <v>108</v>
      </c>
      <c r="D57" s="191" t="s">
        <v>109</v>
      </c>
      <c r="E57" s="192">
        <v>2</v>
      </c>
      <c r="F57" s="187">
        <v>40</v>
      </c>
      <c r="G57" s="227">
        <v>20</v>
      </c>
      <c r="H57" s="227">
        <v>160</v>
      </c>
      <c r="I57" s="228"/>
      <c r="J57" s="227">
        <v>20</v>
      </c>
      <c r="K57" s="227">
        <v>160</v>
      </c>
      <c r="L57" s="230"/>
      <c r="M57" s="233">
        <v>0</v>
      </c>
      <c r="N57" s="233">
        <v>0</v>
      </c>
      <c r="O57" s="230"/>
      <c r="P57" s="233">
        <v>0</v>
      </c>
      <c r="Q57" s="233">
        <v>0</v>
      </c>
      <c r="R57" s="230"/>
      <c r="S57" s="182"/>
      <c r="T57" s="182"/>
      <c r="U57" s="182"/>
      <c r="V57" s="182"/>
      <c r="W57" s="182"/>
      <c r="X57" s="182"/>
      <c r="Y57" s="182"/>
      <c r="Z57" s="182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</row>
    <row r="58" spans="1:52">
      <c r="A58" s="188" t="s">
        <v>105</v>
      </c>
      <c r="B58" s="318">
        <v>4</v>
      </c>
      <c r="C58" s="190" t="s">
        <v>110</v>
      </c>
      <c r="D58" s="206" t="s">
        <v>111</v>
      </c>
      <c r="E58" s="192">
        <v>1</v>
      </c>
      <c r="F58" s="187">
        <v>250</v>
      </c>
      <c r="G58" s="227">
        <v>125</v>
      </c>
      <c r="H58" s="227">
        <v>2000</v>
      </c>
      <c r="I58" s="228"/>
      <c r="J58" s="227">
        <v>125</v>
      </c>
      <c r="K58" s="227">
        <v>2000</v>
      </c>
      <c r="L58" s="230"/>
      <c r="M58" s="227">
        <v>125</v>
      </c>
      <c r="N58" s="227">
        <v>2500</v>
      </c>
      <c r="O58" s="230"/>
      <c r="P58" s="227">
        <v>125</v>
      </c>
      <c r="Q58" s="227">
        <v>2500</v>
      </c>
      <c r="R58" s="230"/>
      <c r="S58" s="182"/>
      <c r="T58" s="182"/>
      <c r="U58" s="182"/>
      <c r="V58" s="182"/>
      <c r="W58" s="182"/>
      <c r="X58" s="182"/>
      <c r="Y58" s="182"/>
      <c r="Z58" s="182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</row>
    <row r="59" spans="1:52">
      <c r="A59" s="188" t="s">
        <v>105</v>
      </c>
      <c r="B59" s="318">
        <v>4</v>
      </c>
      <c r="C59" s="190" t="s">
        <v>112</v>
      </c>
      <c r="D59" s="191" t="s">
        <v>113</v>
      </c>
      <c r="E59" s="192">
        <v>2</v>
      </c>
      <c r="F59" s="197">
        <v>250</v>
      </c>
      <c r="G59" s="227">
        <v>125</v>
      </c>
      <c r="H59" s="227">
        <f t="shared" ref="H59" si="7">$F59*4</f>
        <v>1000</v>
      </c>
      <c r="I59" s="228"/>
      <c r="J59" s="227">
        <v>125</v>
      </c>
      <c r="K59" s="227">
        <v>1000</v>
      </c>
      <c r="L59" s="230"/>
      <c r="M59" s="227">
        <v>125</v>
      </c>
      <c r="N59" s="227">
        <v>1250</v>
      </c>
      <c r="O59" s="230"/>
      <c r="P59" s="227">
        <v>125</v>
      </c>
      <c r="Q59" s="227">
        <v>1250</v>
      </c>
      <c r="R59" s="230"/>
      <c r="S59" s="182"/>
      <c r="T59" s="182"/>
      <c r="U59" s="182"/>
      <c r="V59" s="182"/>
      <c r="W59" s="182"/>
      <c r="X59" s="182"/>
      <c r="Y59" s="182"/>
      <c r="Z59" s="182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</row>
    <row r="60" spans="1:52">
      <c r="A60" s="188" t="s">
        <v>105</v>
      </c>
      <c r="B60" s="318">
        <v>4</v>
      </c>
      <c r="C60" s="190" t="s">
        <v>114</v>
      </c>
      <c r="D60" s="206" t="s">
        <v>115</v>
      </c>
      <c r="E60" s="192">
        <v>1</v>
      </c>
      <c r="F60" s="197">
        <v>150</v>
      </c>
      <c r="G60" s="227">
        <v>75</v>
      </c>
      <c r="H60" s="227">
        <v>1000</v>
      </c>
      <c r="I60" s="228"/>
      <c r="J60" s="227">
        <v>75</v>
      </c>
      <c r="K60" s="227">
        <v>1000</v>
      </c>
      <c r="L60" s="230"/>
      <c r="M60" s="227">
        <v>75</v>
      </c>
      <c r="N60" s="227">
        <v>1500</v>
      </c>
      <c r="O60" s="230"/>
      <c r="P60" s="227">
        <v>75</v>
      </c>
      <c r="Q60" s="227">
        <v>1500</v>
      </c>
      <c r="R60" s="230"/>
      <c r="S60" s="182"/>
      <c r="T60" s="182"/>
      <c r="U60" s="182"/>
      <c r="V60" s="182"/>
      <c r="W60" s="182"/>
      <c r="X60" s="182"/>
      <c r="Y60" s="182"/>
      <c r="Z60" s="182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</row>
    <row r="61" spans="1:52" s="213" customFormat="1">
      <c r="A61" s="315" t="s">
        <v>797</v>
      </c>
      <c r="B61" s="185"/>
      <c r="C61" s="214"/>
      <c r="D61" s="215"/>
      <c r="E61" s="186"/>
      <c r="F61" s="186"/>
      <c r="G61" s="225">
        <v>18</v>
      </c>
      <c r="H61" s="225">
        <v>22</v>
      </c>
      <c r="I61" s="226">
        <v>20</v>
      </c>
      <c r="J61" s="225">
        <v>10</v>
      </c>
      <c r="K61" s="225">
        <f>L61+(L61*0.2)</f>
        <v>14.4</v>
      </c>
      <c r="L61" s="226">
        <v>12</v>
      </c>
      <c r="M61" s="225">
        <v>12</v>
      </c>
      <c r="N61" s="225">
        <v>16</v>
      </c>
      <c r="O61" s="226">
        <v>14</v>
      </c>
      <c r="P61" s="225">
        <v>7</v>
      </c>
      <c r="Q61" s="225">
        <v>11</v>
      </c>
      <c r="R61" s="226">
        <v>5</v>
      </c>
    </row>
    <row r="62" spans="1:52">
      <c r="A62" s="240" t="s">
        <v>120</v>
      </c>
      <c r="B62" s="318">
        <v>5</v>
      </c>
      <c r="C62" s="193" t="s">
        <v>121</v>
      </c>
      <c r="D62" s="198" t="s">
        <v>122</v>
      </c>
      <c r="E62" s="192">
        <v>3</v>
      </c>
      <c r="F62" s="187">
        <v>50</v>
      </c>
      <c r="G62" s="227">
        <v>25</v>
      </c>
      <c r="H62" s="227">
        <f>F62*9</f>
        <v>450</v>
      </c>
      <c r="I62" s="228"/>
      <c r="J62" s="227">
        <v>25</v>
      </c>
      <c r="K62" s="227">
        <v>250</v>
      </c>
      <c r="L62" s="230"/>
      <c r="M62" s="227">
        <v>25</v>
      </c>
      <c r="N62" s="227">
        <f>F62*6</f>
        <v>300</v>
      </c>
      <c r="O62" s="230"/>
      <c r="P62" s="227">
        <f t="shared" ref="P62:P75" si="8">$F62/3</f>
        <v>16.666666666666668</v>
      </c>
      <c r="Q62" s="227">
        <f>F62*7/2</f>
        <v>175</v>
      </c>
      <c r="R62" s="230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</row>
    <row r="63" spans="1:52">
      <c r="A63" s="188" t="s">
        <v>120</v>
      </c>
      <c r="B63" s="318">
        <v>5</v>
      </c>
      <c r="C63" s="193" t="s">
        <v>123</v>
      </c>
      <c r="D63" s="198" t="s">
        <v>124</v>
      </c>
      <c r="E63" s="192">
        <v>2</v>
      </c>
      <c r="F63" s="187">
        <v>100</v>
      </c>
      <c r="G63" s="227">
        <v>50</v>
      </c>
      <c r="H63" s="227">
        <v>900</v>
      </c>
      <c r="I63" s="228"/>
      <c r="J63" s="227">
        <v>50</v>
      </c>
      <c r="K63" s="227">
        <v>500</v>
      </c>
      <c r="L63" s="230"/>
      <c r="M63" s="227">
        <v>50</v>
      </c>
      <c r="N63" s="227">
        <v>600</v>
      </c>
      <c r="O63" s="230"/>
      <c r="P63" s="227">
        <f t="shared" si="8"/>
        <v>33.333333333333336</v>
      </c>
      <c r="Q63" s="227">
        <v>350</v>
      </c>
      <c r="R63" s="230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</row>
    <row r="64" spans="1:52" s="182" customFormat="1">
      <c r="A64" s="188" t="s">
        <v>120</v>
      </c>
      <c r="B64" s="318">
        <v>5</v>
      </c>
      <c r="C64" s="193" t="s">
        <v>125</v>
      </c>
      <c r="D64" s="198" t="s">
        <v>126</v>
      </c>
      <c r="E64" s="192">
        <v>2</v>
      </c>
      <c r="F64" s="187">
        <v>100</v>
      </c>
      <c r="G64" s="227">
        <v>50</v>
      </c>
      <c r="H64" s="227">
        <v>900</v>
      </c>
      <c r="I64" s="228"/>
      <c r="J64" s="227">
        <v>50</v>
      </c>
      <c r="K64" s="227">
        <v>500</v>
      </c>
      <c r="L64" s="230"/>
      <c r="M64" s="227">
        <v>50</v>
      </c>
      <c r="N64" s="227">
        <v>600</v>
      </c>
      <c r="O64" s="230"/>
      <c r="P64" s="227">
        <f t="shared" si="8"/>
        <v>33.333333333333336</v>
      </c>
      <c r="Q64" s="227">
        <v>350</v>
      </c>
      <c r="R64" s="230"/>
    </row>
    <row r="65" spans="1:52" s="182" customFormat="1">
      <c r="A65" s="188" t="s">
        <v>120</v>
      </c>
      <c r="B65" s="318">
        <v>5</v>
      </c>
      <c r="C65" s="193" t="s">
        <v>129</v>
      </c>
      <c r="D65" s="198" t="s">
        <v>130</v>
      </c>
      <c r="E65" s="192">
        <v>1</v>
      </c>
      <c r="F65" s="187">
        <v>100</v>
      </c>
      <c r="G65" s="227">
        <v>50</v>
      </c>
      <c r="H65" s="227">
        <v>1800</v>
      </c>
      <c r="I65" s="228"/>
      <c r="J65" s="227">
        <v>50</v>
      </c>
      <c r="K65" s="227">
        <v>1000</v>
      </c>
      <c r="L65" s="230"/>
      <c r="M65" s="227">
        <v>50</v>
      </c>
      <c r="N65" s="227">
        <v>1200</v>
      </c>
      <c r="O65" s="230"/>
      <c r="P65" s="227">
        <f t="shared" si="8"/>
        <v>33.333333333333336</v>
      </c>
      <c r="Q65" s="227">
        <v>700</v>
      </c>
      <c r="R65" s="230"/>
    </row>
    <row r="66" spans="1:52" s="182" customFormat="1">
      <c r="A66" s="188" t="s">
        <v>120</v>
      </c>
      <c r="B66" s="318">
        <v>5</v>
      </c>
      <c r="C66" s="193" t="s">
        <v>798</v>
      </c>
      <c r="D66" s="198" t="s">
        <v>136</v>
      </c>
      <c r="E66" s="192">
        <v>1</v>
      </c>
      <c r="F66" s="187">
        <v>100</v>
      </c>
      <c r="G66" s="227">
        <v>50</v>
      </c>
      <c r="H66" s="227">
        <v>1800</v>
      </c>
      <c r="I66" s="228"/>
      <c r="J66" s="227">
        <v>50</v>
      </c>
      <c r="K66" s="227">
        <v>1000</v>
      </c>
      <c r="L66" s="230"/>
      <c r="M66" s="227">
        <v>50</v>
      </c>
      <c r="N66" s="227">
        <v>1200</v>
      </c>
      <c r="O66" s="230"/>
      <c r="P66" s="227">
        <f t="shared" si="8"/>
        <v>33.333333333333336</v>
      </c>
      <c r="Q66" s="227">
        <v>700</v>
      </c>
      <c r="R66" s="230"/>
    </row>
    <row r="67" spans="1:52" s="182" customFormat="1">
      <c r="A67" s="188" t="s">
        <v>120</v>
      </c>
      <c r="B67" s="318">
        <v>5</v>
      </c>
      <c r="C67" s="193" t="s">
        <v>137</v>
      </c>
      <c r="D67" s="198" t="s">
        <v>138</v>
      </c>
      <c r="E67" s="192">
        <v>1</v>
      </c>
      <c r="F67" s="187">
        <v>100</v>
      </c>
      <c r="G67" s="227">
        <v>50</v>
      </c>
      <c r="H67" s="227">
        <v>1800</v>
      </c>
      <c r="I67" s="228"/>
      <c r="J67" s="227">
        <v>50</v>
      </c>
      <c r="K67" s="227">
        <v>1000</v>
      </c>
      <c r="L67" s="230"/>
      <c r="M67" s="227">
        <v>50</v>
      </c>
      <c r="N67" s="227">
        <v>1200</v>
      </c>
      <c r="O67" s="230"/>
      <c r="P67" s="227">
        <f t="shared" si="8"/>
        <v>33.333333333333336</v>
      </c>
      <c r="Q67" s="227">
        <v>700</v>
      </c>
      <c r="R67" s="230"/>
    </row>
    <row r="68" spans="1:52" s="182" customFormat="1">
      <c r="A68" s="188" t="s">
        <v>120</v>
      </c>
      <c r="B68" s="318">
        <v>5</v>
      </c>
      <c r="C68" s="193" t="s">
        <v>139</v>
      </c>
      <c r="D68" s="198" t="s">
        <v>140</v>
      </c>
      <c r="E68" s="192">
        <v>2</v>
      </c>
      <c r="F68" s="187">
        <v>100</v>
      </c>
      <c r="G68" s="227">
        <v>50</v>
      </c>
      <c r="H68" s="227">
        <v>900</v>
      </c>
      <c r="I68" s="228"/>
      <c r="J68" s="227">
        <v>50</v>
      </c>
      <c r="K68" s="227">
        <v>500</v>
      </c>
      <c r="L68" s="230"/>
      <c r="M68" s="227">
        <v>50</v>
      </c>
      <c r="N68" s="227">
        <v>600</v>
      </c>
      <c r="O68" s="230"/>
      <c r="P68" s="227">
        <f t="shared" si="8"/>
        <v>33.333333333333336</v>
      </c>
      <c r="Q68" s="227">
        <v>350</v>
      </c>
      <c r="R68" s="230"/>
    </row>
    <row r="69" spans="1:52" s="182" customFormat="1">
      <c r="A69" s="188" t="s">
        <v>120</v>
      </c>
      <c r="B69" s="318">
        <v>5</v>
      </c>
      <c r="C69" s="193" t="s">
        <v>141</v>
      </c>
      <c r="D69" s="198" t="s">
        <v>142</v>
      </c>
      <c r="E69" s="192">
        <v>1</v>
      </c>
      <c r="F69" s="187">
        <v>100</v>
      </c>
      <c r="G69" s="227">
        <v>50</v>
      </c>
      <c r="H69" s="227">
        <v>1800</v>
      </c>
      <c r="I69" s="228"/>
      <c r="J69" s="227">
        <v>50</v>
      </c>
      <c r="K69" s="227">
        <v>1000</v>
      </c>
      <c r="L69" s="230"/>
      <c r="M69" s="227">
        <v>50</v>
      </c>
      <c r="N69" s="227">
        <v>1200</v>
      </c>
      <c r="O69" s="230"/>
      <c r="P69" s="227">
        <f t="shared" si="8"/>
        <v>33.333333333333336</v>
      </c>
      <c r="Q69" s="227">
        <v>700</v>
      </c>
      <c r="R69" s="230"/>
    </row>
    <row r="70" spans="1:52" s="182" customFormat="1">
      <c r="A70" s="188" t="s">
        <v>120</v>
      </c>
      <c r="B70" s="318">
        <v>5</v>
      </c>
      <c r="C70" s="193" t="s">
        <v>143</v>
      </c>
      <c r="D70" s="198" t="s">
        <v>144</v>
      </c>
      <c r="E70" s="192">
        <v>2</v>
      </c>
      <c r="F70" s="187">
        <v>100</v>
      </c>
      <c r="G70" s="227">
        <v>50</v>
      </c>
      <c r="H70" s="227">
        <v>900</v>
      </c>
      <c r="I70" s="228"/>
      <c r="J70" s="227">
        <v>50</v>
      </c>
      <c r="K70" s="227">
        <v>500</v>
      </c>
      <c r="L70" s="230"/>
      <c r="M70" s="227">
        <v>50</v>
      </c>
      <c r="N70" s="227">
        <v>600</v>
      </c>
      <c r="O70" s="230"/>
      <c r="P70" s="227">
        <f t="shared" si="8"/>
        <v>33.333333333333336</v>
      </c>
      <c r="Q70" s="227">
        <v>350</v>
      </c>
      <c r="R70" s="230"/>
    </row>
    <row r="71" spans="1:52" s="182" customFormat="1">
      <c r="A71" s="188" t="s">
        <v>120</v>
      </c>
      <c r="B71" s="318">
        <v>5</v>
      </c>
      <c r="C71" s="193" t="s">
        <v>352</v>
      </c>
      <c r="D71" s="198" t="s">
        <v>145</v>
      </c>
      <c r="E71" s="192">
        <v>1</v>
      </c>
      <c r="F71" s="187">
        <v>100</v>
      </c>
      <c r="G71" s="227">
        <v>50</v>
      </c>
      <c r="H71" s="227">
        <v>1800</v>
      </c>
      <c r="I71" s="228"/>
      <c r="J71" s="227">
        <v>50</v>
      </c>
      <c r="K71" s="227">
        <v>1000</v>
      </c>
      <c r="L71" s="230"/>
      <c r="M71" s="227">
        <v>50</v>
      </c>
      <c r="N71" s="227">
        <v>1200</v>
      </c>
      <c r="O71" s="230"/>
      <c r="P71" s="227">
        <f t="shared" si="8"/>
        <v>33.333333333333336</v>
      </c>
      <c r="Q71" s="227">
        <v>700</v>
      </c>
      <c r="R71" s="230"/>
    </row>
    <row r="72" spans="1:52" s="182" customFormat="1">
      <c r="A72" s="188" t="s">
        <v>120</v>
      </c>
      <c r="B72" s="318">
        <v>5</v>
      </c>
      <c r="C72" s="193" t="s">
        <v>260</v>
      </c>
      <c r="D72" s="198" t="s">
        <v>147</v>
      </c>
      <c r="E72" s="192">
        <v>1</v>
      </c>
      <c r="F72" s="187">
        <v>100</v>
      </c>
      <c r="G72" s="227">
        <v>50</v>
      </c>
      <c r="H72" s="227">
        <v>1800</v>
      </c>
      <c r="I72" s="228"/>
      <c r="J72" s="227">
        <v>50</v>
      </c>
      <c r="K72" s="227">
        <v>1000</v>
      </c>
      <c r="L72" s="230"/>
      <c r="M72" s="227">
        <v>50</v>
      </c>
      <c r="N72" s="227">
        <v>1200</v>
      </c>
      <c r="O72" s="230"/>
      <c r="P72" s="227">
        <f t="shared" si="8"/>
        <v>33.333333333333336</v>
      </c>
      <c r="Q72" s="227">
        <v>700</v>
      </c>
      <c r="R72" s="230"/>
    </row>
    <row r="73" spans="1:52">
      <c r="A73" s="188" t="s">
        <v>120</v>
      </c>
      <c r="B73" s="318">
        <v>5</v>
      </c>
      <c r="C73" s="193" t="s">
        <v>148</v>
      </c>
      <c r="D73" s="198" t="s">
        <v>149</v>
      </c>
      <c r="E73" s="192">
        <v>1</v>
      </c>
      <c r="F73" s="187">
        <v>135</v>
      </c>
      <c r="G73" s="227">
        <f>F73/2</f>
        <v>67.5</v>
      </c>
      <c r="H73" s="227">
        <v>1800</v>
      </c>
      <c r="I73" s="228"/>
      <c r="J73" s="227">
        <v>67.5</v>
      </c>
      <c r="K73" s="227">
        <v>1000</v>
      </c>
      <c r="L73" s="230"/>
      <c r="M73" s="227">
        <v>67.5</v>
      </c>
      <c r="N73" s="227">
        <v>1200</v>
      </c>
      <c r="O73" s="230"/>
      <c r="P73" s="227">
        <f t="shared" si="8"/>
        <v>45</v>
      </c>
      <c r="Q73" s="227">
        <v>700</v>
      </c>
      <c r="R73" s="230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</row>
    <row r="74" spans="1:52">
      <c r="A74" s="188" t="s">
        <v>120</v>
      </c>
      <c r="B74" s="318">
        <v>5</v>
      </c>
      <c r="C74" s="193" t="s">
        <v>322</v>
      </c>
      <c r="D74" s="198" t="s">
        <v>417</v>
      </c>
      <c r="E74" s="194">
        <v>1</v>
      </c>
      <c r="F74" s="187">
        <v>50</v>
      </c>
      <c r="G74" s="227">
        <v>25</v>
      </c>
      <c r="H74" s="227">
        <v>900</v>
      </c>
      <c r="I74" s="228"/>
      <c r="J74" s="227">
        <v>25</v>
      </c>
      <c r="K74" s="227">
        <v>500</v>
      </c>
      <c r="L74" s="230"/>
      <c r="M74" s="227">
        <v>25</v>
      </c>
      <c r="N74" s="227">
        <v>600</v>
      </c>
      <c r="O74" s="230"/>
      <c r="P74" s="227">
        <f t="shared" si="8"/>
        <v>16.666666666666668</v>
      </c>
      <c r="Q74" s="227">
        <v>350</v>
      </c>
      <c r="R74" s="230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</row>
    <row r="75" spans="1:52">
      <c r="A75" s="188" t="s">
        <v>120</v>
      </c>
      <c r="B75" s="318">
        <v>5</v>
      </c>
      <c r="C75" s="193" t="s">
        <v>799</v>
      </c>
      <c r="D75" s="198" t="s">
        <v>418</v>
      </c>
      <c r="E75" s="194">
        <v>1</v>
      </c>
      <c r="F75" s="187">
        <v>135</v>
      </c>
      <c r="G75" s="227">
        <v>38</v>
      </c>
      <c r="H75" s="227">
        <v>2430</v>
      </c>
      <c r="I75" s="228"/>
      <c r="J75" s="227">
        <v>38</v>
      </c>
      <c r="K75" s="227">
        <f>F75*10</f>
        <v>1350</v>
      </c>
      <c r="L75" s="230"/>
      <c r="M75" s="227">
        <v>38</v>
      </c>
      <c r="N75" s="227">
        <v>1620</v>
      </c>
      <c r="O75" s="230"/>
      <c r="P75" s="227">
        <f t="shared" si="8"/>
        <v>45</v>
      </c>
      <c r="Q75" s="227">
        <v>945</v>
      </c>
      <c r="R75" s="230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</row>
    <row r="76" spans="1:52">
      <c r="A76" s="193" t="s">
        <v>172</v>
      </c>
      <c r="B76" s="318">
        <v>7</v>
      </c>
      <c r="C76" s="200" t="s">
        <v>184</v>
      </c>
      <c r="D76" s="201" t="s">
        <v>185</v>
      </c>
      <c r="E76" s="202">
        <v>3</v>
      </c>
      <c r="F76" s="221">
        <v>50</v>
      </c>
      <c r="G76" s="227">
        <f t="shared" ref="G76:G81" si="9">$F76/2</f>
        <v>25</v>
      </c>
      <c r="H76" s="227">
        <v>450</v>
      </c>
      <c r="I76" s="234"/>
      <c r="J76" s="227">
        <v>25</v>
      </c>
      <c r="K76" s="227">
        <v>250</v>
      </c>
      <c r="L76" s="221"/>
      <c r="M76" s="227">
        <v>25</v>
      </c>
      <c r="N76" s="227">
        <v>300</v>
      </c>
      <c r="O76" s="221"/>
      <c r="P76" s="227">
        <f>$F76</f>
        <v>50</v>
      </c>
      <c r="Q76" s="227">
        <v>175</v>
      </c>
      <c r="R76" s="235"/>
      <c r="S76" s="15"/>
      <c r="T76" s="15"/>
      <c r="U76" s="15"/>
      <c r="V76" s="15"/>
      <c r="W76" s="15"/>
      <c r="X76" s="15"/>
      <c r="Y76" s="15"/>
      <c r="Z76" s="15"/>
      <c r="AA76" s="182"/>
      <c r="AB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</row>
    <row r="77" spans="1:52">
      <c r="A77" s="193" t="s">
        <v>172</v>
      </c>
      <c r="B77" s="318">
        <v>7</v>
      </c>
      <c r="C77" s="200" t="s">
        <v>186</v>
      </c>
      <c r="D77" s="201" t="s">
        <v>187</v>
      </c>
      <c r="E77" s="202">
        <v>2</v>
      </c>
      <c r="F77" s="221">
        <v>50</v>
      </c>
      <c r="G77" s="227">
        <f t="shared" si="9"/>
        <v>25</v>
      </c>
      <c r="H77" s="227">
        <v>450</v>
      </c>
      <c r="I77" s="234"/>
      <c r="J77" s="227">
        <v>25</v>
      </c>
      <c r="K77" s="227">
        <v>250</v>
      </c>
      <c r="L77" s="221"/>
      <c r="M77" s="227">
        <v>25</v>
      </c>
      <c r="N77" s="227">
        <v>300</v>
      </c>
      <c r="O77" s="221"/>
      <c r="P77" s="227">
        <f>$F77</f>
        <v>50</v>
      </c>
      <c r="Q77" s="227">
        <v>175</v>
      </c>
      <c r="R77" s="235"/>
      <c r="S77" s="15"/>
      <c r="T77" s="15"/>
      <c r="U77" s="15"/>
      <c r="V77" s="15"/>
      <c r="W77" s="15"/>
      <c r="X77" s="15"/>
      <c r="Y77" s="15"/>
      <c r="Z77" s="15"/>
      <c r="AA77" s="182"/>
      <c r="AB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</row>
    <row r="78" spans="1:52">
      <c r="A78" s="193" t="s">
        <v>172</v>
      </c>
      <c r="B78" s="318">
        <v>7</v>
      </c>
      <c r="C78" s="200" t="s">
        <v>188</v>
      </c>
      <c r="D78" s="201" t="s">
        <v>189</v>
      </c>
      <c r="E78" s="202">
        <v>3</v>
      </c>
      <c r="F78" s="221">
        <v>100</v>
      </c>
      <c r="G78" s="227">
        <f t="shared" si="9"/>
        <v>50</v>
      </c>
      <c r="H78" s="227">
        <v>900</v>
      </c>
      <c r="I78" s="234"/>
      <c r="J78" s="227">
        <v>50</v>
      </c>
      <c r="K78" s="227">
        <v>500</v>
      </c>
      <c r="L78" s="221"/>
      <c r="M78" s="227">
        <v>50</v>
      </c>
      <c r="N78" s="227">
        <v>600</v>
      </c>
      <c r="O78" s="221"/>
      <c r="P78" s="227">
        <v>50</v>
      </c>
      <c r="Q78" s="227">
        <v>350</v>
      </c>
      <c r="R78" s="235"/>
      <c r="S78" s="15"/>
      <c r="T78" s="15"/>
      <c r="U78" s="15"/>
      <c r="V78" s="15"/>
      <c r="W78" s="15"/>
      <c r="X78" s="15"/>
      <c r="Y78" s="15"/>
      <c r="Z78" s="15"/>
      <c r="AA78" s="182"/>
      <c r="AB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</row>
    <row r="79" spans="1:52">
      <c r="A79" s="193" t="s">
        <v>172</v>
      </c>
      <c r="B79" s="318">
        <v>7</v>
      </c>
      <c r="C79" s="200" t="s">
        <v>190</v>
      </c>
      <c r="D79" s="201" t="s">
        <v>191</v>
      </c>
      <c r="E79" s="202">
        <v>3</v>
      </c>
      <c r="F79" s="221">
        <v>100</v>
      </c>
      <c r="G79" s="227">
        <f t="shared" si="9"/>
        <v>50</v>
      </c>
      <c r="H79" s="227">
        <v>900</v>
      </c>
      <c r="I79" s="234"/>
      <c r="J79" s="227">
        <v>50</v>
      </c>
      <c r="K79" s="227">
        <v>500</v>
      </c>
      <c r="L79" s="221"/>
      <c r="M79" s="227">
        <v>50</v>
      </c>
      <c r="N79" s="227">
        <v>600</v>
      </c>
      <c r="O79" s="221"/>
      <c r="P79" s="227">
        <v>50</v>
      </c>
      <c r="Q79" s="227">
        <v>350</v>
      </c>
      <c r="R79" s="235"/>
      <c r="S79" s="15"/>
      <c r="T79" s="15"/>
      <c r="U79" s="15"/>
      <c r="V79" s="15"/>
      <c r="W79" s="15"/>
      <c r="X79" s="15"/>
      <c r="Y79" s="15"/>
      <c r="Z79" s="15"/>
      <c r="AA79" s="182"/>
      <c r="AB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</row>
    <row r="80" spans="1:52">
      <c r="A80" s="193" t="s">
        <v>374</v>
      </c>
      <c r="B80" s="318">
        <v>7</v>
      </c>
      <c r="C80" s="200" t="s">
        <v>800</v>
      </c>
      <c r="D80" s="203" t="s">
        <v>420</v>
      </c>
      <c r="E80" s="202">
        <v>1</v>
      </c>
      <c r="F80" s="221">
        <v>100</v>
      </c>
      <c r="G80" s="227">
        <f t="shared" si="9"/>
        <v>50</v>
      </c>
      <c r="H80" s="227">
        <v>900</v>
      </c>
      <c r="I80" s="234"/>
      <c r="J80" s="227">
        <f>$F80/2</f>
        <v>50</v>
      </c>
      <c r="K80" s="227">
        <v>500</v>
      </c>
      <c r="L80" s="221"/>
      <c r="M80" s="227">
        <f>$F80/2</f>
        <v>50</v>
      </c>
      <c r="N80" s="227">
        <v>600</v>
      </c>
      <c r="O80" s="221"/>
      <c r="P80" s="227">
        <v>50</v>
      </c>
      <c r="Q80" s="227">
        <v>350</v>
      </c>
      <c r="R80" s="235"/>
      <c r="S80" s="15"/>
      <c r="T80" s="15"/>
      <c r="U80" s="15"/>
      <c r="V80" s="15"/>
      <c r="W80" s="15"/>
      <c r="X80" s="15"/>
      <c r="Y80" s="15"/>
      <c r="Z80" s="15"/>
      <c r="AA80" s="182"/>
      <c r="AB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</row>
    <row r="81" spans="1:52">
      <c r="A81" s="193" t="s">
        <v>374</v>
      </c>
      <c r="B81" s="318">
        <v>7</v>
      </c>
      <c r="C81" s="200" t="s">
        <v>762</v>
      </c>
      <c r="D81" s="203" t="s">
        <v>445</v>
      </c>
      <c r="E81" s="202">
        <v>1</v>
      </c>
      <c r="F81" s="221">
        <v>100</v>
      </c>
      <c r="G81" s="227">
        <f t="shared" si="9"/>
        <v>50</v>
      </c>
      <c r="H81" s="227">
        <v>900</v>
      </c>
      <c r="I81" s="234"/>
      <c r="J81" s="227">
        <f>$F81/2</f>
        <v>50</v>
      </c>
      <c r="K81" s="227">
        <v>500</v>
      </c>
      <c r="L81" s="221"/>
      <c r="M81" s="227">
        <f>$F81/2</f>
        <v>50</v>
      </c>
      <c r="N81" s="227">
        <v>600</v>
      </c>
      <c r="O81" s="221"/>
      <c r="P81" s="227">
        <v>50</v>
      </c>
      <c r="Q81" s="227">
        <v>350</v>
      </c>
      <c r="R81" s="235"/>
      <c r="S81" s="15"/>
      <c r="T81" s="15"/>
      <c r="U81" s="15"/>
      <c r="V81" s="15"/>
      <c r="W81" s="15"/>
      <c r="X81" s="15"/>
      <c r="Y81" s="15"/>
      <c r="Z81" s="15"/>
      <c r="AA81" s="182"/>
      <c r="AB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</row>
    <row r="82" spans="1:52" s="213" customFormat="1">
      <c r="A82" s="315" t="s">
        <v>320</v>
      </c>
      <c r="B82" s="185"/>
      <c r="C82" s="212"/>
      <c r="D82" s="216"/>
      <c r="E82" s="217"/>
      <c r="F82" s="217"/>
      <c r="G82" s="225">
        <f>I82-(I82*0.2)</f>
        <v>168</v>
      </c>
      <c r="H82" s="225">
        <f>I82+(I82*0.2)</f>
        <v>252</v>
      </c>
      <c r="I82" s="226">
        <v>210</v>
      </c>
      <c r="J82" s="225">
        <f>L82-(L82*0.2)</f>
        <v>130.4</v>
      </c>
      <c r="K82" s="225">
        <f>L82+(L82*0.2)</f>
        <v>195.6</v>
      </c>
      <c r="L82" s="226">
        <v>163</v>
      </c>
      <c r="M82" s="225">
        <f>O82-(O82*0.2)</f>
        <v>156</v>
      </c>
      <c r="N82" s="225">
        <f>O82+(O82*0.2)</f>
        <v>234</v>
      </c>
      <c r="O82" s="226">
        <v>195</v>
      </c>
      <c r="P82" s="225">
        <f>R82-(R82*0.2)</f>
        <v>50.4</v>
      </c>
      <c r="Q82" s="225">
        <f>R82+(R82*0.2)</f>
        <v>75.599999999999994</v>
      </c>
      <c r="R82" s="226">
        <v>63</v>
      </c>
    </row>
    <row r="83" spans="1:52">
      <c r="A83" s="188" t="s">
        <v>163</v>
      </c>
      <c r="B83" s="318">
        <v>6</v>
      </c>
      <c r="C83" s="190" t="s">
        <v>164</v>
      </c>
      <c r="D83" s="191" t="s">
        <v>165</v>
      </c>
      <c r="E83" s="199">
        <v>1</v>
      </c>
      <c r="F83" s="187">
        <v>15</v>
      </c>
      <c r="G83" s="227">
        <v>7.5</v>
      </c>
      <c r="H83" s="227">
        <f>$F83*14</f>
        <v>210</v>
      </c>
      <c r="I83" s="228"/>
      <c r="J83" s="227">
        <v>7.5</v>
      </c>
      <c r="K83" s="227">
        <f t="shared" ref="K83:K87" si="10">$F83*14</f>
        <v>210</v>
      </c>
      <c r="L83" s="230"/>
      <c r="M83" s="227">
        <v>7.5</v>
      </c>
      <c r="N83" s="227">
        <f t="shared" ref="N83:N87" si="11">$F83*14</f>
        <v>210</v>
      </c>
      <c r="O83" s="230"/>
      <c r="P83" s="227">
        <v>7.5</v>
      </c>
      <c r="Q83" s="227">
        <f t="shared" ref="Q83:Q87" si="12">$F83*14</f>
        <v>210</v>
      </c>
      <c r="R83" s="230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</row>
    <row r="84" spans="1:52">
      <c r="A84" s="188" t="s">
        <v>163</v>
      </c>
      <c r="B84" s="318">
        <v>6</v>
      </c>
      <c r="C84" s="190" t="s">
        <v>166</v>
      </c>
      <c r="D84" s="191" t="s">
        <v>167</v>
      </c>
      <c r="E84" s="199">
        <v>1</v>
      </c>
      <c r="F84" s="187">
        <v>15</v>
      </c>
      <c r="G84" s="227">
        <v>7.5</v>
      </c>
      <c r="H84" s="227">
        <f t="shared" ref="H84:H86" si="13">F84*14</f>
        <v>210</v>
      </c>
      <c r="I84" s="228"/>
      <c r="J84" s="227">
        <v>7.5</v>
      </c>
      <c r="K84" s="227">
        <f t="shared" si="10"/>
        <v>210</v>
      </c>
      <c r="L84" s="230"/>
      <c r="M84" s="227">
        <v>7.5</v>
      </c>
      <c r="N84" s="227">
        <f t="shared" si="11"/>
        <v>210</v>
      </c>
      <c r="O84" s="230"/>
      <c r="P84" s="227">
        <v>7.5</v>
      </c>
      <c r="Q84" s="227">
        <f t="shared" si="12"/>
        <v>210</v>
      </c>
      <c r="R84" s="230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</row>
    <row r="85" spans="1:52">
      <c r="A85" s="240" t="s">
        <v>163</v>
      </c>
      <c r="B85" s="318">
        <v>6</v>
      </c>
      <c r="C85" s="190" t="s">
        <v>168</v>
      </c>
      <c r="D85" s="191" t="s">
        <v>169</v>
      </c>
      <c r="E85" s="199">
        <v>1</v>
      </c>
      <c r="F85" s="187">
        <v>10</v>
      </c>
      <c r="G85" s="227">
        <f>$F85</f>
        <v>10</v>
      </c>
      <c r="H85" s="227">
        <f t="shared" si="13"/>
        <v>140</v>
      </c>
      <c r="I85" s="228"/>
      <c r="J85" s="227">
        <f>$F85</f>
        <v>10</v>
      </c>
      <c r="K85" s="227">
        <f t="shared" si="10"/>
        <v>140</v>
      </c>
      <c r="L85" s="230"/>
      <c r="M85" s="227">
        <f>$F85</f>
        <v>10</v>
      </c>
      <c r="N85" s="227">
        <f t="shared" si="11"/>
        <v>140</v>
      </c>
      <c r="O85" s="230"/>
      <c r="P85" s="227">
        <f>$F85</f>
        <v>10</v>
      </c>
      <c r="Q85" s="227">
        <f t="shared" si="12"/>
        <v>140</v>
      </c>
      <c r="R85" s="230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</row>
    <row r="86" spans="1:52">
      <c r="A86" s="188" t="s">
        <v>163</v>
      </c>
      <c r="B86" s="318">
        <v>6</v>
      </c>
      <c r="C86" s="190" t="s">
        <v>170</v>
      </c>
      <c r="D86" s="191" t="s">
        <v>171</v>
      </c>
      <c r="E86" s="199">
        <v>1</v>
      </c>
      <c r="F86" s="187">
        <v>10</v>
      </c>
      <c r="G86" s="227">
        <f>$F86</f>
        <v>10</v>
      </c>
      <c r="H86" s="227">
        <f t="shared" si="13"/>
        <v>140</v>
      </c>
      <c r="I86" s="228"/>
      <c r="J86" s="227">
        <f>$F86</f>
        <v>10</v>
      </c>
      <c r="K86" s="227">
        <f t="shared" si="10"/>
        <v>140</v>
      </c>
      <c r="L86" s="230"/>
      <c r="M86" s="227">
        <f>$F86</f>
        <v>10</v>
      </c>
      <c r="N86" s="227">
        <f t="shared" si="11"/>
        <v>140</v>
      </c>
      <c r="O86" s="230"/>
      <c r="P86" s="227">
        <f>$F86</f>
        <v>10</v>
      </c>
      <c r="Q86" s="227">
        <f t="shared" si="12"/>
        <v>140</v>
      </c>
      <c r="R86" s="230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</row>
    <row r="87" spans="1:52">
      <c r="A87" s="188" t="s">
        <v>163</v>
      </c>
      <c r="B87" s="318">
        <v>6</v>
      </c>
      <c r="C87" s="190" t="s">
        <v>453</v>
      </c>
      <c r="D87" s="191" t="s">
        <v>408</v>
      </c>
      <c r="E87" s="199">
        <v>1</v>
      </c>
      <c r="F87" s="187">
        <v>10</v>
      </c>
      <c r="G87" s="227">
        <v>10</v>
      </c>
      <c r="H87" s="227">
        <v>140</v>
      </c>
      <c r="I87" s="228"/>
      <c r="J87" s="227">
        <v>10</v>
      </c>
      <c r="K87" s="227">
        <f t="shared" si="10"/>
        <v>140</v>
      </c>
      <c r="L87" s="230"/>
      <c r="M87" s="227">
        <v>10</v>
      </c>
      <c r="N87" s="227">
        <f t="shared" si="11"/>
        <v>140</v>
      </c>
      <c r="O87" s="230"/>
      <c r="P87" s="227">
        <v>10</v>
      </c>
      <c r="Q87" s="227">
        <f t="shared" si="12"/>
        <v>140</v>
      </c>
      <c r="R87" s="230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</row>
    <row r="88" spans="1:52" s="213" customFormat="1">
      <c r="A88" s="212" t="s">
        <v>801</v>
      </c>
      <c r="B88" s="185"/>
      <c r="C88" s="214"/>
      <c r="D88" s="215"/>
      <c r="E88" s="218"/>
      <c r="F88" s="218"/>
      <c r="G88" s="225">
        <f>I88-(I88*0.2)</f>
        <v>1144</v>
      </c>
      <c r="H88" s="225">
        <f>I88+(I88*0.2)</f>
        <v>1716</v>
      </c>
      <c r="I88" s="226">
        <v>1430</v>
      </c>
      <c r="J88" s="225">
        <f>L88-(L88*0.2)</f>
        <v>545.6</v>
      </c>
      <c r="K88" s="225">
        <f>L88+(L88*0.2)</f>
        <v>818.4</v>
      </c>
      <c r="L88" s="226">
        <v>682</v>
      </c>
      <c r="M88" s="225">
        <f>O88-(O88*0.2)</f>
        <v>1360</v>
      </c>
      <c r="N88" s="225">
        <f>O88+(O88*0.2)</f>
        <v>2040</v>
      </c>
      <c r="O88" s="226">
        <v>1700</v>
      </c>
      <c r="P88" s="225">
        <f>R88-(R88*0.2)</f>
        <v>984</v>
      </c>
      <c r="Q88" s="225">
        <f>R88+(R88*0.2)</f>
        <v>1476</v>
      </c>
      <c r="R88" s="226">
        <v>1230</v>
      </c>
    </row>
    <row r="89" spans="1:52">
      <c r="A89" s="193" t="s">
        <v>172</v>
      </c>
      <c r="B89" s="318">
        <v>7</v>
      </c>
      <c r="C89" s="190" t="s">
        <v>173</v>
      </c>
      <c r="D89" s="204" t="s">
        <v>174</v>
      </c>
      <c r="E89" s="199">
        <v>2</v>
      </c>
      <c r="F89" s="208">
        <v>50</v>
      </c>
      <c r="G89" s="227">
        <f>$F89/2</f>
        <v>25</v>
      </c>
      <c r="H89" s="227">
        <f>$F89*3</f>
        <v>150</v>
      </c>
      <c r="I89" s="228"/>
      <c r="J89" s="227">
        <f>$F89/2</f>
        <v>25</v>
      </c>
      <c r="K89" s="227">
        <f>$F89*3</f>
        <v>150</v>
      </c>
      <c r="L89" s="230"/>
      <c r="M89" s="227">
        <f>$F89/2</f>
        <v>25</v>
      </c>
      <c r="N89" s="227">
        <f>$F89*3</f>
        <v>150</v>
      </c>
      <c r="O89" s="230"/>
      <c r="P89" s="227">
        <v>25</v>
      </c>
      <c r="Q89" s="227">
        <f>$F89*3</f>
        <v>150</v>
      </c>
      <c r="R89" s="230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</row>
    <row r="90" spans="1:52">
      <c r="A90" s="193" t="s">
        <v>172</v>
      </c>
      <c r="B90" s="318">
        <v>7</v>
      </c>
      <c r="C90" s="190" t="s">
        <v>176</v>
      </c>
      <c r="D90" s="204" t="s">
        <v>177</v>
      </c>
      <c r="E90" s="199">
        <v>2</v>
      </c>
      <c r="F90" s="208">
        <v>50</v>
      </c>
      <c r="G90" s="227">
        <f t="shared" ref="G90:G93" si="14">$F90/2</f>
        <v>25</v>
      </c>
      <c r="H90" s="227">
        <f t="shared" ref="H90:H93" si="15">$F90*3</f>
        <v>150</v>
      </c>
      <c r="I90" s="228"/>
      <c r="J90" s="227">
        <f t="shared" ref="J90:J93" si="16">$F90/2</f>
        <v>25</v>
      </c>
      <c r="K90" s="227">
        <f t="shared" ref="K90:K93" si="17">$F90*3</f>
        <v>150</v>
      </c>
      <c r="L90" s="230"/>
      <c r="M90" s="227">
        <f t="shared" ref="M90:M93" si="18">$F90/2</f>
        <v>25</v>
      </c>
      <c r="N90" s="227">
        <f t="shared" ref="N90:N93" si="19">$F90*3</f>
        <v>150</v>
      </c>
      <c r="O90" s="230"/>
      <c r="P90" s="227">
        <v>25</v>
      </c>
      <c r="Q90" s="227">
        <f t="shared" ref="Q90:Q93" si="20">$F90*3</f>
        <v>150</v>
      </c>
      <c r="R90" s="230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</row>
    <row r="91" spans="1:52">
      <c r="A91" s="193" t="s">
        <v>172</v>
      </c>
      <c r="B91" s="318">
        <v>7</v>
      </c>
      <c r="C91" s="190" t="s">
        <v>178</v>
      </c>
      <c r="D91" s="204" t="s">
        <v>179</v>
      </c>
      <c r="E91" s="199">
        <v>1</v>
      </c>
      <c r="F91" s="208">
        <v>60</v>
      </c>
      <c r="G91" s="227">
        <f t="shared" si="14"/>
        <v>30</v>
      </c>
      <c r="H91" s="227">
        <f t="shared" si="15"/>
        <v>180</v>
      </c>
      <c r="I91" s="228"/>
      <c r="J91" s="227">
        <f t="shared" si="16"/>
        <v>30</v>
      </c>
      <c r="K91" s="227">
        <f t="shared" si="17"/>
        <v>180</v>
      </c>
      <c r="L91" s="230"/>
      <c r="M91" s="227">
        <f t="shared" si="18"/>
        <v>30</v>
      </c>
      <c r="N91" s="227">
        <f t="shared" si="19"/>
        <v>180</v>
      </c>
      <c r="O91" s="230"/>
      <c r="P91" s="227">
        <v>30</v>
      </c>
      <c r="Q91" s="227">
        <f t="shared" si="20"/>
        <v>180</v>
      </c>
      <c r="R91" s="230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</row>
    <row r="92" spans="1:52">
      <c r="A92" s="193" t="s">
        <v>172</v>
      </c>
      <c r="B92" s="318">
        <v>7</v>
      </c>
      <c r="C92" s="190" t="s">
        <v>180</v>
      </c>
      <c r="D92" s="204" t="s">
        <v>181</v>
      </c>
      <c r="E92" s="199">
        <v>1</v>
      </c>
      <c r="F92" s="208">
        <v>40</v>
      </c>
      <c r="G92" s="227">
        <f t="shared" si="14"/>
        <v>20</v>
      </c>
      <c r="H92" s="227">
        <f t="shared" si="15"/>
        <v>120</v>
      </c>
      <c r="I92" s="228"/>
      <c r="J92" s="227">
        <f t="shared" si="16"/>
        <v>20</v>
      </c>
      <c r="K92" s="227">
        <f t="shared" si="17"/>
        <v>120</v>
      </c>
      <c r="L92" s="230"/>
      <c r="M92" s="227">
        <f t="shared" si="18"/>
        <v>20</v>
      </c>
      <c r="N92" s="227">
        <f t="shared" si="19"/>
        <v>120</v>
      </c>
      <c r="O92" s="230"/>
      <c r="P92" s="227">
        <v>20</v>
      </c>
      <c r="Q92" s="227">
        <f t="shared" si="20"/>
        <v>120</v>
      </c>
      <c r="R92" s="230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</row>
    <row r="93" spans="1:52">
      <c r="A93" s="193" t="s">
        <v>172</v>
      </c>
      <c r="B93" s="318">
        <v>7</v>
      </c>
      <c r="C93" s="190" t="s">
        <v>182</v>
      </c>
      <c r="D93" s="204" t="s">
        <v>183</v>
      </c>
      <c r="E93" s="199">
        <v>1</v>
      </c>
      <c r="F93" s="208">
        <v>50</v>
      </c>
      <c r="G93" s="227">
        <f t="shared" si="14"/>
        <v>25</v>
      </c>
      <c r="H93" s="227">
        <f t="shared" si="15"/>
        <v>150</v>
      </c>
      <c r="I93" s="228"/>
      <c r="J93" s="227">
        <f t="shared" si="16"/>
        <v>25</v>
      </c>
      <c r="K93" s="227">
        <f t="shared" si="17"/>
        <v>150</v>
      </c>
      <c r="L93" s="230"/>
      <c r="M93" s="227">
        <f t="shared" si="18"/>
        <v>25</v>
      </c>
      <c r="N93" s="227">
        <f t="shared" si="19"/>
        <v>150</v>
      </c>
      <c r="O93" s="230"/>
      <c r="P93" s="227">
        <v>25</v>
      </c>
      <c r="Q93" s="227">
        <f t="shared" si="20"/>
        <v>150</v>
      </c>
      <c r="R93" s="230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</row>
    <row r="94" spans="1:52" s="213" customFormat="1">
      <c r="A94" s="315" t="s">
        <v>802</v>
      </c>
      <c r="B94" s="185"/>
      <c r="C94" s="214"/>
      <c r="D94" s="215"/>
      <c r="E94" s="218"/>
      <c r="F94" s="218"/>
      <c r="G94" s="225">
        <f>I94-(I94*0.2)</f>
        <v>440</v>
      </c>
      <c r="H94" s="225">
        <f>I94+(I94*0.2)</f>
        <v>660</v>
      </c>
      <c r="I94" s="226">
        <v>550</v>
      </c>
      <c r="J94" s="225">
        <f>L94-(L94*0.2)</f>
        <v>414.4</v>
      </c>
      <c r="K94" s="225">
        <f>L94+(L94*0.2)</f>
        <v>621.6</v>
      </c>
      <c r="L94" s="226">
        <v>518</v>
      </c>
      <c r="M94" s="225">
        <f>O94-(O94*0.2)</f>
        <v>340</v>
      </c>
      <c r="N94" s="225">
        <f>O94+(O94*0.2)</f>
        <v>510</v>
      </c>
      <c r="O94" s="226">
        <v>425</v>
      </c>
      <c r="P94" s="225">
        <f>R94-(R94*0.2)</f>
        <v>140</v>
      </c>
      <c r="Q94" s="225">
        <f>R94+(R94*0.2)</f>
        <v>210</v>
      </c>
      <c r="R94" s="226">
        <v>175</v>
      </c>
    </row>
    <row r="95" spans="1:52">
      <c r="A95" s="240" t="s">
        <v>204</v>
      </c>
      <c r="B95" s="318">
        <v>8</v>
      </c>
      <c r="C95" s="190" t="s">
        <v>205</v>
      </c>
      <c r="D95" s="191" t="s">
        <v>206</v>
      </c>
      <c r="E95" s="199">
        <v>1</v>
      </c>
      <c r="F95" s="208">
        <v>10</v>
      </c>
      <c r="G95" s="227">
        <f>$F95/2</f>
        <v>5</v>
      </c>
      <c r="H95" s="227">
        <f>$F95*3</f>
        <v>30</v>
      </c>
      <c r="I95" s="228"/>
      <c r="J95" s="227">
        <f>$F95/2</f>
        <v>5</v>
      </c>
      <c r="K95" s="227">
        <f>$F95*3</f>
        <v>30</v>
      </c>
      <c r="L95" s="230"/>
      <c r="M95" s="227">
        <f>$F95/2</f>
        <v>5</v>
      </c>
      <c r="N95" s="227">
        <f>$F95*3</f>
        <v>30</v>
      </c>
      <c r="O95" s="230"/>
      <c r="P95" s="227">
        <f>$F95/2</f>
        <v>5</v>
      </c>
      <c r="Q95" s="227">
        <f>$F95*3</f>
        <v>30</v>
      </c>
      <c r="R95" s="230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</row>
    <row r="96" spans="1:52">
      <c r="A96" s="188" t="s">
        <v>204</v>
      </c>
      <c r="B96" s="318">
        <v>8</v>
      </c>
      <c r="C96" s="190" t="s">
        <v>207</v>
      </c>
      <c r="D96" s="191" t="s">
        <v>208</v>
      </c>
      <c r="E96" s="199">
        <v>1</v>
      </c>
      <c r="F96" s="208">
        <v>15</v>
      </c>
      <c r="G96" s="227">
        <f t="shared" ref="G96:G100" si="21">$F96/2</f>
        <v>7.5</v>
      </c>
      <c r="H96" s="227">
        <f t="shared" ref="H96:H101" si="22">$F96*3</f>
        <v>45</v>
      </c>
      <c r="I96" s="228"/>
      <c r="J96" s="227">
        <f t="shared" ref="J96:J101" si="23">$F96/2</f>
        <v>7.5</v>
      </c>
      <c r="K96" s="227">
        <f t="shared" ref="K96:K101" si="24">$F96*3</f>
        <v>45</v>
      </c>
      <c r="L96" s="230"/>
      <c r="M96" s="227">
        <f t="shared" ref="M96:M101" si="25">$F96/2</f>
        <v>7.5</v>
      </c>
      <c r="N96" s="227">
        <f t="shared" ref="N96:N101" si="26">$F96*3</f>
        <v>45</v>
      </c>
      <c r="O96" s="230"/>
      <c r="P96" s="227">
        <f t="shared" ref="P96:P101" si="27">$F96/2</f>
        <v>7.5</v>
      </c>
      <c r="Q96" s="227">
        <f t="shared" ref="Q96:Q101" si="28">$F96*3</f>
        <v>45</v>
      </c>
      <c r="R96" s="230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</row>
    <row r="97" spans="1:52">
      <c r="A97" s="188" t="s">
        <v>204</v>
      </c>
      <c r="B97" s="318">
        <v>8</v>
      </c>
      <c r="C97" s="190" t="s">
        <v>211</v>
      </c>
      <c r="D97" s="191" t="s">
        <v>212</v>
      </c>
      <c r="E97" s="199">
        <v>2</v>
      </c>
      <c r="F97" s="208">
        <v>125</v>
      </c>
      <c r="G97" s="227">
        <f t="shared" si="21"/>
        <v>62.5</v>
      </c>
      <c r="H97" s="227">
        <f t="shared" si="22"/>
        <v>375</v>
      </c>
      <c r="I97" s="228"/>
      <c r="J97" s="227">
        <f t="shared" si="23"/>
        <v>62.5</v>
      </c>
      <c r="K97" s="227">
        <f t="shared" si="24"/>
        <v>375</v>
      </c>
      <c r="L97" s="230"/>
      <c r="M97" s="227">
        <f t="shared" si="25"/>
        <v>62.5</v>
      </c>
      <c r="N97" s="227">
        <f t="shared" si="26"/>
        <v>375</v>
      </c>
      <c r="O97" s="230"/>
      <c r="P97" s="227">
        <f t="shared" si="27"/>
        <v>62.5</v>
      </c>
      <c r="Q97" s="227">
        <f t="shared" si="28"/>
        <v>375</v>
      </c>
      <c r="R97" s="230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</row>
    <row r="98" spans="1:52">
      <c r="A98" s="188" t="s">
        <v>204</v>
      </c>
      <c r="B98" s="318">
        <v>8</v>
      </c>
      <c r="C98" s="190" t="s">
        <v>213</v>
      </c>
      <c r="D98" s="191" t="s">
        <v>214</v>
      </c>
      <c r="E98" s="199">
        <v>2</v>
      </c>
      <c r="F98" s="208">
        <v>15</v>
      </c>
      <c r="G98" s="227">
        <f t="shared" si="21"/>
        <v>7.5</v>
      </c>
      <c r="H98" s="227">
        <f t="shared" si="22"/>
        <v>45</v>
      </c>
      <c r="I98" s="228"/>
      <c r="J98" s="227">
        <f t="shared" si="23"/>
        <v>7.5</v>
      </c>
      <c r="K98" s="227">
        <f t="shared" si="24"/>
        <v>45</v>
      </c>
      <c r="L98" s="230"/>
      <c r="M98" s="227">
        <f t="shared" si="25"/>
        <v>7.5</v>
      </c>
      <c r="N98" s="227">
        <f t="shared" si="26"/>
        <v>45</v>
      </c>
      <c r="O98" s="230"/>
      <c r="P98" s="227">
        <f t="shared" si="27"/>
        <v>7.5</v>
      </c>
      <c r="Q98" s="227">
        <f t="shared" si="28"/>
        <v>45</v>
      </c>
      <c r="R98" s="230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</row>
    <row r="99" spans="1:52">
      <c r="A99" s="188" t="s">
        <v>204</v>
      </c>
      <c r="B99" s="318">
        <v>8</v>
      </c>
      <c r="C99" s="190" t="s">
        <v>215</v>
      </c>
      <c r="D99" s="191" t="s">
        <v>216</v>
      </c>
      <c r="E99" s="199">
        <v>1</v>
      </c>
      <c r="F99" s="208">
        <v>15</v>
      </c>
      <c r="G99" s="227">
        <f t="shared" si="21"/>
        <v>7.5</v>
      </c>
      <c r="H99" s="227">
        <f t="shared" si="22"/>
        <v>45</v>
      </c>
      <c r="I99" s="228"/>
      <c r="J99" s="227">
        <f t="shared" si="23"/>
        <v>7.5</v>
      </c>
      <c r="K99" s="227">
        <f t="shared" si="24"/>
        <v>45</v>
      </c>
      <c r="L99" s="230"/>
      <c r="M99" s="227">
        <f t="shared" si="25"/>
        <v>7.5</v>
      </c>
      <c r="N99" s="227">
        <f t="shared" si="26"/>
        <v>45</v>
      </c>
      <c r="O99" s="230"/>
      <c r="P99" s="227">
        <f t="shared" si="27"/>
        <v>7.5</v>
      </c>
      <c r="Q99" s="227">
        <f t="shared" si="28"/>
        <v>45</v>
      </c>
      <c r="R99" s="230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</row>
    <row r="100" spans="1:52">
      <c r="A100" s="188" t="s">
        <v>204</v>
      </c>
      <c r="B100" s="318">
        <v>8</v>
      </c>
      <c r="C100" s="190" t="s">
        <v>217</v>
      </c>
      <c r="D100" s="191" t="s">
        <v>218</v>
      </c>
      <c r="E100" s="199">
        <v>1</v>
      </c>
      <c r="F100" s="208">
        <v>5</v>
      </c>
      <c r="G100" s="227">
        <f t="shared" si="21"/>
        <v>2.5</v>
      </c>
      <c r="H100" s="227">
        <f t="shared" si="22"/>
        <v>15</v>
      </c>
      <c r="I100" s="228"/>
      <c r="J100" s="227">
        <f t="shared" si="23"/>
        <v>2.5</v>
      </c>
      <c r="K100" s="227">
        <f t="shared" si="24"/>
        <v>15</v>
      </c>
      <c r="L100" s="230"/>
      <c r="M100" s="227">
        <f t="shared" si="25"/>
        <v>2.5</v>
      </c>
      <c r="N100" s="227">
        <f t="shared" si="26"/>
        <v>15</v>
      </c>
      <c r="O100" s="230"/>
      <c r="P100" s="227">
        <f t="shared" si="27"/>
        <v>2.5</v>
      </c>
      <c r="Q100" s="227">
        <f t="shared" si="28"/>
        <v>15</v>
      </c>
      <c r="R100" s="230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</row>
    <row r="101" spans="1:52">
      <c r="A101" s="188" t="s">
        <v>204</v>
      </c>
      <c r="B101" s="318"/>
      <c r="C101" s="190" t="s">
        <v>803</v>
      </c>
      <c r="D101" s="191" t="s">
        <v>405</v>
      </c>
      <c r="E101" s="199">
        <v>2</v>
      </c>
      <c r="F101" s="208">
        <v>5</v>
      </c>
      <c r="G101" s="227">
        <v>3</v>
      </c>
      <c r="H101" s="227">
        <f t="shared" si="22"/>
        <v>15</v>
      </c>
      <c r="I101" s="228"/>
      <c r="J101" s="227">
        <f t="shared" si="23"/>
        <v>2.5</v>
      </c>
      <c r="K101" s="227">
        <f t="shared" si="24"/>
        <v>15</v>
      </c>
      <c r="L101" s="230"/>
      <c r="M101" s="227">
        <f t="shared" si="25"/>
        <v>2.5</v>
      </c>
      <c r="N101" s="227">
        <f t="shared" si="26"/>
        <v>15</v>
      </c>
      <c r="O101" s="230"/>
      <c r="P101" s="227">
        <f t="shared" si="27"/>
        <v>2.5</v>
      </c>
      <c r="Q101" s="227">
        <f t="shared" si="28"/>
        <v>15</v>
      </c>
      <c r="R101" s="230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</row>
    <row r="102" spans="1:52">
      <c r="A102" s="188" t="s">
        <v>204</v>
      </c>
      <c r="B102" s="318"/>
      <c r="C102" s="190" t="s">
        <v>455</v>
      </c>
      <c r="D102" s="191" t="s">
        <v>407</v>
      </c>
      <c r="E102" s="199">
        <v>1</v>
      </c>
      <c r="F102" s="208">
        <v>10</v>
      </c>
      <c r="G102" s="227">
        <v>5</v>
      </c>
      <c r="H102" s="227">
        <v>30</v>
      </c>
      <c r="I102" s="228"/>
      <c r="J102" s="227">
        <v>5</v>
      </c>
      <c r="K102" s="227">
        <v>30</v>
      </c>
      <c r="L102" s="230"/>
      <c r="M102" s="227">
        <v>5</v>
      </c>
      <c r="N102" s="227">
        <v>30</v>
      </c>
      <c r="O102" s="230"/>
      <c r="P102" s="227">
        <v>5</v>
      </c>
      <c r="Q102" s="227">
        <v>30</v>
      </c>
      <c r="R102" s="230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</row>
    <row r="103" spans="1:52" s="213" customFormat="1">
      <c r="A103" s="315" t="s">
        <v>804</v>
      </c>
      <c r="B103" s="185"/>
      <c r="C103" s="214"/>
      <c r="D103" s="215"/>
      <c r="E103" s="218"/>
      <c r="F103" s="218"/>
      <c r="G103" s="225">
        <f>I103-(I103*0.2)</f>
        <v>1380</v>
      </c>
      <c r="H103" s="225">
        <f>I103+(I103*0.2)</f>
        <v>2070</v>
      </c>
      <c r="I103" s="226">
        <v>1725</v>
      </c>
      <c r="J103" s="225">
        <f>L103-(L103*0.2)</f>
        <v>910.4</v>
      </c>
      <c r="K103" s="225">
        <f>L103+(L103*0.2)</f>
        <v>1365.6</v>
      </c>
      <c r="L103" s="226">
        <v>1138</v>
      </c>
      <c r="M103" s="225">
        <f>O103-(O103*0.2)</f>
        <v>1800</v>
      </c>
      <c r="N103" s="225">
        <f>O103+(O103*0.2)</f>
        <v>2700</v>
      </c>
      <c r="O103" s="226">
        <v>2250</v>
      </c>
      <c r="P103" s="225">
        <f>R103-(R103*0.2)</f>
        <v>908</v>
      </c>
      <c r="Q103" s="225">
        <f>R103+(R103*0.2)</f>
        <v>1362</v>
      </c>
      <c r="R103" s="226">
        <v>1135</v>
      </c>
    </row>
    <row r="104" spans="1:52">
      <c r="A104" s="188" t="s">
        <v>219</v>
      </c>
      <c r="B104" s="318">
        <v>9</v>
      </c>
      <c r="C104" s="205" t="s">
        <v>220</v>
      </c>
      <c r="D104" s="206" t="s">
        <v>221</v>
      </c>
      <c r="E104" s="209">
        <v>2</v>
      </c>
      <c r="F104" s="222">
        <v>20</v>
      </c>
      <c r="G104" s="227">
        <f t="shared" ref="G104:G115" si="29">$F104/2</f>
        <v>10</v>
      </c>
      <c r="H104" s="227">
        <f>$F104*4</f>
        <v>80</v>
      </c>
      <c r="I104" s="228"/>
      <c r="J104" s="227">
        <f t="shared" ref="J104:J110" si="30">$F104/2</f>
        <v>10</v>
      </c>
      <c r="K104" s="227">
        <f>$F104*4</f>
        <v>80</v>
      </c>
      <c r="L104" s="230"/>
      <c r="M104" s="227">
        <f t="shared" ref="M104:M109" si="31">$F104/2</f>
        <v>10</v>
      </c>
      <c r="N104" s="227">
        <f>$F104*4</f>
        <v>80</v>
      </c>
      <c r="O104" s="230"/>
      <c r="P104" s="227">
        <f t="shared" ref="P104:P109" si="32">$F104/2</f>
        <v>10</v>
      </c>
      <c r="Q104" s="227">
        <f>$F104*4</f>
        <v>80</v>
      </c>
      <c r="R104" s="230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</row>
    <row r="105" spans="1:52">
      <c r="A105" s="188" t="s">
        <v>219</v>
      </c>
      <c r="B105" s="318">
        <v>9</v>
      </c>
      <c r="C105" s="190" t="s">
        <v>222</v>
      </c>
      <c r="D105" s="191" t="s">
        <v>223</v>
      </c>
      <c r="E105" s="199">
        <v>1</v>
      </c>
      <c r="F105" s="208">
        <v>250</v>
      </c>
      <c r="G105" s="227">
        <f t="shared" si="29"/>
        <v>125</v>
      </c>
      <c r="H105" s="227">
        <f t="shared" ref="H105:H110" si="33">$F105*4</f>
        <v>1000</v>
      </c>
      <c r="I105" s="228"/>
      <c r="J105" s="227">
        <f t="shared" si="30"/>
        <v>125</v>
      </c>
      <c r="K105" s="227">
        <f t="shared" ref="K105:K110" si="34">$F105*4</f>
        <v>1000</v>
      </c>
      <c r="L105" s="230"/>
      <c r="M105" s="227">
        <f t="shared" si="31"/>
        <v>125</v>
      </c>
      <c r="N105" s="227">
        <f t="shared" ref="N105:N109" si="35">$F105*4</f>
        <v>1000</v>
      </c>
      <c r="O105" s="230"/>
      <c r="P105" s="227">
        <f t="shared" si="32"/>
        <v>125</v>
      </c>
      <c r="Q105" s="227">
        <f t="shared" ref="Q105:Q109" si="36">$F105*4</f>
        <v>1000</v>
      </c>
      <c r="R105" s="230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</row>
    <row r="106" spans="1:52">
      <c r="A106" s="188" t="s">
        <v>219</v>
      </c>
      <c r="B106" s="318">
        <v>9</v>
      </c>
      <c r="C106" s="190" t="s">
        <v>224</v>
      </c>
      <c r="D106" s="206" t="s">
        <v>225</v>
      </c>
      <c r="E106" s="199">
        <v>2</v>
      </c>
      <c r="F106" s="208">
        <v>250</v>
      </c>
      <c r="G106" s="227">
        <f t="shared" si="29"/>
        <v>125</v>
      </c>
      <c r="H106" s="227">
        <f t="shared" si="33"/>
        <v>1000</v>
      </c>
      <c r="I106" s="228"/>
      <c r="J106" s="227">
        <f t="shared" si="30"/>
        <v>125</v>
      </c>
      <c r="K106" s="227">
        <f t="shared" si="34"/>
        <v>1000</v>
      </c>
      <c r="L106" s="230"/>
      <c r="M106" s="227">
        <f t="shared" si="31"/>
        <v>125</v>
      </c>
      <c r="N106" s="227">
        <f t="shared" si="35"/>
        <v>1000</v>
      </c>
      <c r="O106" s="230"/>
      <c r="P106" s="227">
        <f t="shared" si="32"/>
        <v>125</v>
      </c>
      <c r="Q106" s="227">
        <f t="shared" si="36"/>
        <v>1000</v>
      </c>
      <c r="R106" s="230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</row>
    <row r="107" spans="1:52">
      <c r="A107" s="188" t="s">
        <v>219</v>
      </c>
      <c r="B107" s="318">
        <v>9</v>
      </c>
      <c r="C107" s="190" t="s">
        <v>226</v>
      </c>
      <c r="D107" s="191" t="s">
        <v>227</v>
      </c>
      <c r="E107" s="199">
        <v>2</v>
      </c>
      <c r="F107" s="208">
        <v>250</v>
      </c>
      <c r="G107" s="227">
        <f t="shared" si="29"/>
        <v>125</v>
      </c>
      <c r="H107" s="227">
        <f t="shared" si="33"/>
        <v>1000</v>
      </c>
      <c r="I107" s="228"/>
      <c r="J107" s="227">
        <f t="shared" si="30"/>
        <v>125</v>
      </c>
      <c r="K107" s="227">
        <f t="shared" si="34"/>
        <v>1000</v>
      </c>
      <c r="L107" s="230"/>
      <c r="M107" s="227">
        <f t="shared" si="31"/>
        <v>125</v>
      </c>
      <c r="N107" s="227">
        <f t="shared" si="35"/>
        <v>1000</v>
      </c>
      <c r="O107" s="230"/>
      <c r="P107" s="227">
        <f t="shared" si="32"/>
        <v>125</v>
      </c>
      <c r="Q107" s="227">
        <f t="shared" si="36"/>
        <v>1000</v>
      </c>
      <c r="R107" s="230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</row>
    <row r="108" spans="1:52">
      <c r="A108" s="188" t="s">
        <v>219</v>
      </c>
      <c r="B108" s="318">
        <v>9</v>
      </c>
      <c r="C108" s="190" t="s">
        <v>228</v>
      </c>
      <c r="D108" s="206" t="s">
        <v>229</v>
      </c>
      <c r="E108" s="199">
        <v>1</v>
      </c>
      <c r="F108" s="208">
        <v>250</v>
      </c>
      <c r="G108" s="227">
        <f t="shared" si="29"/>
        <v>125</v>
      </c>
      <c r="H108" s="227">
        <f t="shared" si="33"/>
        <v>1000</v>
      </c>
      <c r="I108" s="228"/>
      <c r="J108" s="227">
        <f t="shared" si="30"/>
        <v>125</v>
      </c>
      <c r="K108" s="227">
        <f t="shared" si="34"/>
        <v>1000</v>
      </c>
      <c r="L108" s="230"/>
      <c r="M108" s="227">
        <f t="shared" si="31"/>
        <v>125</v>
      </c>
      <c r="N108" s="227">
        <f t="shared" si="35"/>
        <v>1000</v>
      </c>
      <c r="O108" s="230"/>
      <c r="P108" s="227">
        <f t="shared" si="32"/>
        <v>125</v>
      </c>
      <c r="Q108" s="227">
        <f t="shared" si="36"/>
        <v>1000</v>
      </c>
      <c r="R108" s="230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</row>
    <row r="109" spans="1:52">
      <c r="A109" s="188" t="s">
        <v>219</v>
      </c>
      <c r="B109" s="318">
        <v>9</v>
      </c>
      <c r="C109" s="190" t="s">
        <v>515</v>
      </c>
      <c r="D109" s="191" t="s">
        <v>231</v>
      </c>
      <c r="E109" s="199">
        <v>3</v>
      </c>
      <c r="F109" s="208">
        <v>15</v>
      </c>
      <c r="G109" s="227">
        <f t="shared" si="29"/>
        <v>7.5</v>
      </c>
      <c r="H109" s="227">
        <f t="shared" si="33"/>
        <v>60</v>
      </c>
      <c r="I109" s="228"/>
      <c r="J109" s="227">
        <f t="shared" si="30"/>
        <v>7.5</v>
      </c>
      <c r="K109" s="227">
        <f t="shared" si="34"/>
        <v>60</v>
      </c>
      <c r="L109" s="230"/>
      <c r="M109" s="227">
        <f t="shared" si="31"/>
        <v>7.5</v>
      </c>
      <c r="N109" s="227">
        <f t="shared" si="35"/>
        <v>60</v>
      </c>
      <c r="O109" s="230"/>
      <c r="P109" s="227">
        <f t="shared" si="32"/>
        <v>7.5</v>
      </c>
      <c r="Q109" s="227">
        <f t="shared" si="36"/>
        <v>60</v>
      </c>
      <c r="R109" s="230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</row>
    <row r="110" spans="1:52">
      <c r="A110" s="188" t="s">
        <v>219</v>
      </c>
      <c r="B110" s="318">
        <v>9</v>
      </c>
      <c r="C110" s="190" t="s">
        <v>366</v>
      </c>
      <c r="D110" s="191" t="s">
        <v>399</v>
      </c>
      <c r="E110" s="199">
        <v>3</v>
      </c>
      <c r="F110" s="208">
        <v>250</v>
      </c>
      <c r="G110" s="227">
        <f t="shared" si="29"/>
        <v>125</v>
      </c>
      <c r="H110" s="227">
        <f t="shared" si="33"/>
        <v>1000</v>
      </c>
      <c r="I110" s="228"/>
      <c r="J110" s="227">
        <f t="shared" si="30"/>
        <v>125</v>
      </c>
      <c r="K110" s="227">
        <f t="shared" si="34"/>
        <v>1000</v>
      </c>
      <c r="L110" s="230"/>
      <c r="M110" s="233">
        <v>0</v>
      </c>
      <c r="N110" s="233">
        <v>0</v>
      </c>
      <c r="O110" s="230"/>
      <c r="P110" s="233">
        <v>0</v>
      </c>
      <c r="Q110" s="233">
        <v>0</v>
      </c>
      <c r="R110" s="230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</row>
    <row r="111" spans="1:52" s="213" customFormat="1">
      <c r="A111" s="315" t="s">
        <v>805</v>
      </c>
      <c r="B111" s="185"/>
      <c r="C111" s="214"/>
      <c r="D111" s="215"/>
      <c r="E111" s="218"/>
      <c r="F111" s="218"/>
      <c r="G111" s="225">
        <f>I111-(I111*0.2)</f>
        <v>440</v>
      </c>
      <c r="H111" s="225">
        <f>I111+(I111*0.2)</f>
        <v>660</v>
      </c>
      <c r="I111" s="226">
        <v>550</v>
      </c>
      <c r="J111" s="225">
        <f>L111-(L111*0.2)</f>
        <v>308</v>
      </c>
      <c r="K111" s="225">
        <f>L111+(L111*0.2)</f>
        <v>462</v>
      </c>
      <c r="L111" s="226">
        <v>385</v>
      </c>
      <c r="M111" s="225">
        <f>O111-(O111*0.2)</f>
        <v>1092</v>
      </c>
      <c r="N111" s="225">
        <f>O111+(O111*0.2)</f>
        <v>1638</v>
      </c>
      <c r="O111" s="226">
        <v>1365</v>
      </c>
      <c r="P111" s="225">
        <f>R111-(R111*0.2)</f>
        <v>148</v>
      </c>
      <c r="Q111" s="225">
        <f>R111+(R111*0.2)</f>
        <v>222</v>
      </c>
      <c r="R111" s="226">
        <v>185</v>
      </c>
    </row>
    <row r="112" spans="1:52">
      <c r="A112" s="188" t="s">
        <v>232</v>
      </c>
      <c r="B112" s="318">
        <v>10</v>
      </c>
      <c r="C112" s="190" t="s">
        <v>233</v>
      </c>
      <c r="D112" s="191" t="s">
        <v>234</v>
      </c>
      <c r="E112" s="199">
        <v>1</v>
      </c>
      <c r="F112" s="208">
        <v>150</v>
      </c>
      <c r="G112" s="227">
        <f t="shared" si="29"/>
        <v>75</v>
      </c>
      <c r="H112" s="227">
        <f t="shared" ref="H112:H115" si="37">$F112*3</f>
        <v>450</v>
      </c>
      <c r="I112" s="228"/>
      <c r="J112" s="227">
        <f t="shared" ref="J112:J116" si="38">$F112/2</f>
        <v>75</v>
      </c>
      <c r="K112" s="227">
        <f t="shared" ref="K112:K116" si="39">$F112*3</f>
        <v>450</v>
      </c>
      <c r="L112" s="230"/>
      <c r="M112" s="227">
        <f t="shared" ref="M112:M116" si="40">$F112/2</f>
        <v>75</v>
      </c>
      <c r="N112" s="227">
        <f>$F112*5</f>
        <v>750</v>
      </c>
      <c r="O112" s="230"/>
      <c r="P112" s="227">
        <f t="shared" ref="P112:P116" si="41">$F112/2</f>
        <v>75</v>
      </c>
      <c r="Q112" s="227">
        <f t="shared" ref="Q112:Q116" si="42">$F112*3</f>
        <v>450</v>
      </c>
      <c r="R112" s="230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</row>
    <row r="113" spans="1:52">
      <c r="A113" s="188" t="s">
        <v>232</v>
      </c>
      <c r="B113" s="318">
        <v>10</v>
      </c>
      <c r="C113" s="190" t="s">
        <v>235</v>
      </c>
      <c r="D113" s="191" t="s">
        <v>236</v>
      </c>
      <c r="E113" s="199">
        <v>1</v>
      </c>
      <c r="F113" s="208">
        <v>150</v>
      </c>
      <c r="G113" s="227">
        <f t="shared" si="29"/>
        <v>75</v>
      </c>
      <c r="H113" s="227">
        <f t="shared" si="37"/>
        <v>450</v>
      </c>
      <c r="I113" s="228"/>
      <c r="J113" s="227">
        <f t="shared" si="38"/>
        <v>75</v>
      </c>
      <c r="K113" s="227">
        <f t="shared" si="39"/>
        <v>450</v>
      </c>
      <c r="L113" s="230"/>
      <c r="M113" s="227">
        <f t="shared" si="40"/>
        <v>75</v>
      </c>
      <c r="N113" s="227">
        <f t="shared" ref="N113:N116" si="43">$F113*5</f>
        <v>750</v>
      </c>
      <c r="O113" s="230"/>
      <c r="P113" s="227">
        <f t="shared" si="41"/>
        <v>75</v>
      </c>
      <c r="Q113" s="227">
        <f t="shared" si="42"/>
        <v>450</v>
      </c>
      <c r="R113" s="230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</row>
    <row r="114" spans="1:52">
      <c r="A114" s="188" t="s">
        <v>232</v>
      </c>
      <c r="B114" s="318">
        <v>10</v>
      </c>
      <c r="C114" s="190" t="s">
        <v>237</v>
      </c>
      <c r="D114" s="191" t="s">
        <v>238</v>
      </c>
      <c r="E114" s="199">
        <v>1</v>
      </c>
      <c r="F114" s="208">
        <v>120</v>
      </c>
      <c r="G114" s="227">
        <f t="shared" si="29"/>
        <v>60</v>
      </c>
      <c r="H114" s="227">
        <f t="shared" si="37"/>
        <v>360</v>
      </c>
      <c r="I114" s="228"/>
      <c r="J114" s="227">
        <f t="shared" si="38"/>
        <v>60</v>
      </c>
      <c r="K114" s="227">
        <f t="shared" si="39"/>
        <v>360</v>
      </c>
      <c r="L114" s="230"/>
      <c r="M114" s="227">
        <f t="shared" si="40"/>
        <v>60</v>
      </c>
      <c r="N114" s="227">
        <f t="shared" si="43"/>
        <v>600</v>
      </c>
      <c r="O114" s="230"/>
      <c r="P114" s="227">
        <f t="shared" si="41"/>
        <v>60</v>
      </c>
      <c r="Q114" s="227">
        <f t="shared" si="42"/>
        <v>360</v>
      </c>
      <c r="R114" s="230"/>
      <c r="S114" s="182"/>
      <c r="T114" s="182"/>
      <c r="U114" s="182"/>
      <c r="V114" s="182"/>
      <c r="W114" s="182"/>
      <c r="X114" s="182"/>
      <c r="Y114" s="182"/>
      <c r="Z114" s="182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</row>
    <row r="115" spans="1:52">
      <c r="A115" s="188" t="s">
        <v>232</v>
      </c>
      <c r="B115" s="318">
        <v>10</v>
      </c>
      <c r="C115" s="190" t="s">
        <v>239</v>
      </c>
      <c r="D115" s="191" t="s">
        <v>240</v>
      </c>
      <c r="E115" s="199">
        <v>1</v>
      </c>
      <c r="F115" s="208">
        <v>150</v>
      </c>
      <c r="G115" s="227">
        <f t="shared" si="29"/>
        <v>75</v>
      </c>
      <c r="H115" s="227">
        <f t="shared" si="37"/>
        <v>450</v>
      </c>
      <c r="I115" s="228"/>
      <c r="J115" s="227">
        <f t="shared" si="38"/>
        <v>75</v>
      </c>
      <c r="K115" s="227">
        <f t="shared" si="39"/>
        <v>450</v>
      </c>
      <c r="L115" s="230"/>
      <c r="M115" s="227">
        <f t="shared" si="40"/>
        <v>75</v>
      </c>
      <c r="N115" s="227">
        <f t="shared" si="43"/>
        <v>750</v>
      </c>
      <c r="O115" s="230"/>
      <c r="P115" s="227">
        <f t="shared" si="41"/>
        <v>75</v>
      </c>
      <c r="Q115" s="227">
        <f t="shared" si="42"/>
        <v>450</v>
      </c>
      <c r="R115" s="230"/>
      <c r="S115" s="182"/>
      <c r="T115" s="182"/>
      <c r="U115" s="182"/>
      <c r="V115" s="182"/>
      <c r="W115" s="182"/>
      <c r="X115" s="182"/>
      <c r="Y115" s="182"/>
      <c r="Z115" s="182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</row>
    <row r="116" spans="1:52">
      <c r="A116" s="188" t="s">
        <v>232</v>
      </c>
      <c r="B116" s="318">
        <v>10</v>
      </c>
      <c r="C116" s="190" t="s">
        <v>464</v>
      </c>
      <c r="D116" s="191">
        <v>10121</v>
      </c>
      <c r="E116" s="199">
        <v>2</v>
      </c>
      <c r="F116" s="208">
        <v>150</v>
      </c>
      <c r="G116" s="227">
        <f>$F116/2</f>
        <v>75</v>
      </c>
      <c r="H116" s="227">
        <f>$F116*3</f>
        <v>450</v>
      </c>
      <c r="I116" s="228"/>
      <c r="J116" s="227">
        <f t="shared" si="38"/>
        <v>75</v>
      </c>
      <c r="K116" s="227">
        <f t="shared" si="39"/>
        <v>450</v>
      </c>
      <c r="L116" s="230"/>
      <c r="M116" s="227">
        <f t="shared" si="40"/>
        <v>75</v>
      </c>
      <c r="N116" s="227">
        <f t="shared" si="43"/>
        <v>750</v>
      </c>
      <c r="O116" s="230"/>
      <c r="P116" s="227">
        <f t="shared" si="41"/>
        <v>75</v>
      </c>
      <c r="Q116" s="227">
        <f t="shared" si="42"/>
        <v>450</v>
      </c>
      <c r="R116" s="230"/>
      <c r="S116" s="182"/>
      <c r="T116" s="182"/>
      <c r="U116" s="182"/>
      <c r="V116" s="182"/>
      <c r="W116" s="182"/>
      <c r="X116" s="182"/>
      <c r="Y116" s="182"/>
      <c r="Z116" s="182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</row>
    <row r="117" spans="1:52">
      <c r="A117" s="188" t="s">
        <v>232</v>
      </c>
      <c r="B117" s="318">
        <v>10</v>
      </c>
      <c r="C117" s="190" t="s">
        <v>513</v>
      </c>
      <c r="D117" s="191">
        <v>10123</v>
      </c>
      <c r="E117" s="199">
        <v>1</v>
      </c>
      <c r="F117" s="208">
        <v>120</v>
      </c>
      <c r="G117" s="227">
        <f>F117/2</f>
        <v>60</v>
      </c>
      <c r="H117" s="227">
        <f>F117*3</f>
        <v>360</v>
      </c>
      <c r="I117" s="228"/>
      <c r="J117" s="227">
        <v>60</v>
      </c>
      <c r="K117" s="227">
        <v>360</v>
      </c>
      <c r="L117" s="230"/>
      <c r="M117" s="227">
        <v>60</v>
      </c>
      <c r="N117" s="227">
        <v>360</v>
      </c>
      <c r="O117" s="230"/>
      <c r="P117" s="227">
        <v>60</v>
      </c>
      <c r="Q117" s="227">
        <v>360</v>
      </c>
      <c r="R117" s="230"/>
      <c r="S117" s="182"/>
      <c r="T117" s="182"/>
      <c r="U117" s="182"/>
      <c r="V117" s="182"/>
      <c r="W117" s="182"/>
      <c r="X117" s="182"/>
      <c r="Y117" s="182"/>
      <c r="Z117" s="182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</row>
    <row r="118" spans="1:52">
      <c r="A118" s="188" t="s">
        <v>232</v>
      </c>
      <c r="B118" s="318">
        <v>10</v>
      </c>
      <c r="C118" s="190" t="s">
        <v>514</v>
      </c>
      <c r="D118" s="191">
        <v>10122</v>
      </c>
      <c r="E118" s="199">
        <v>1</v>
      </c>
      <c r="F118" s="208">
        <v>150</v>
      </c>
      <c r="G118" s="227">
        <f>F118/2</f>
        <v>75</v>
      </c>
      <c r="H118" s="227">
        <f>F118*3</f>
        <v>450</v>
      </c>
      <c r="I118" s="228"/>
      <c r="J118" s="227">
        <v>75</v>
      </c>
      <c r="K118" s="227">
        <v>450</v>
      </c>
      <c r="L118" s="230"/>
      <c r="M118" s="227">
        <v>75</v>
      </c>
      <c r="N118" s="227">
        <v>450</v>
      </c>
      <c r="O118" s="230"/>
      <c r="P118" s="227">
        <v>75</v>
      </c>
      <c r="Q118" s="227">
        <v>450</v>
      </c>
      <c r="R118" s="230"/>
      <c r="S118" s="182"/>
      <c r="T118" s="182"/>
      <c r="U118" s="182"/>
      <c r="V118" s="182"/>
      <c r="W118" s="182"/>
      <c r="X118" s="182"/>
      <c r="Y118" s="182"/>
      <c r="Z118" s="182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</row>
    <row r="119" spans="1:52" s="213" customFormat="1">
      <c r="A119" s="315" t="s">
        <v>806</v>
      </c>
      <c r="B119" s="185"/>
      <c r="C119" s="214"/>
      <c r="D119" s="215"/>
      <c r="E119" s="218"/>
      <c r="F119" s="218"/>
      <c r="G119" s="225">
        <f>I119-(I119*0.2)</f>
        <v>2088</v>
      </c>
      <c r="H119" s="225">
        <f>I119+(I119*0.2)</f>
        <v>3132</v>
      </c>
      <c r="I119" s="226">
        <v>2610</v>
      </c>
      <c r="J119" s="225">
        <f>L119-(L119*0.2)</f>
        <v>776</v>
      </c>
      <c r="K119" s="225">
        <f>L119+(L119*0.2)</f>
        <v>1164</v>
      </c>
      <c r="L119" s="226">
        <v>970</v>
      </c>
      <c r="M119" s="225" t="e">
        <f>O119-(O119*0.2)</f>
        <v>#REF!</v>
      </c>
      <c r="N119" s="225" t="e">
        <f>O119+(O119*0.2)</f>
        <v>#REF!</v>
      </c>
      <c r="O119" s="226" t="e">
        <f>#REF!/2</f>
        <v>#REF!</v>
      </c>
      <c r="P119" s="225" t="e">
        <f>R119-(R119*0.2)</f>
        <v>#REF!</v>
      </c>
      <c r="Q119" s="225" t="e">
        <f>R119+(R119*0.2)</f>
        <v>#REF!</v>
      </c>
      <c r="R119" s="226" t="e">
        <f>#REF!/2</f>
        <v>#REF!</v>
      </c>
    </row>
    <row r="120" spans="1:52">
      <c r="A120" s="188" t="s">
        <v>243</v>
      </c>
      <c r="B120" s="318">
        <v>11</v>
      </c>
      <c r="C120" s="193" t="s">
        <v>244</v>
      </c>
      <c r="D120" s="198" t="s">
        <v>245</v>
      </c>
      <c r="E120" s="194">
        <v>1</v>
      </c>
      <c r="F120" s="207">
        <v>100</v>
      </c>
      <c r="G120" s="227">
        <v>50</v>
      </c>
      <c r="H120" s="227">
        <f>$F120*14</f>
        <v>1400</v>
      </c>
      <c r="I120" s="228"/>
      <c r="J120" s="227">
        <v>50</v>
      </c>
      <c r="K120" s="227">
        <f>$F120*14</f>
        <v>1400</v>
      </c>
      <c r="L120" s="230"/>
      <c r="M120" s="227">
        <v>0</v>
      </c>
      <c r="N120" s="227">
        <v>0</v>
      </c>
      <c r="O120" s="230" t="e">
        <f>#REF!/2</f>
        <v>#REF!</v>
      </c>
      <c r="P120" s="227">
        <v>0</v>
      </c>
      <c r="Q120" s="227">
        <v>0</v>
      </c>
      <c r="R120" s="230" t="e">
        <f>#REF!/2</f>
        <v>#REF!</v>
      </c>
      <c r="S120" s="182"/>
      <c r="T120" s="182"/>
      <c r="U120" s="182"/>
      <c r="V120" s="182"/>
      <c r="W120" s="182"/>
      <c r="X120" s="182"/>
      <c r="Y120" s="182"/>
      <c r="Z120" s="182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</row>
    <row r="121" spans="1:52">
      <c r="A121" s="188" t="s">
        <v>243</v>
      </c>
      <c r="B121" s="318">
        <v>11</v>
      </c>
      <c r="C121" s="193" t="s">
        <v>246</v>
      </c>
      <c r="D121" s="198" t="s">
        <v>247</v>
      </c>
      <c r="E121" s="194">
        <v>1</v>
      </c>
      <c r="F121" s="207">
        <v>330</v>
      </c>
      <c r="G121" s="227">
        <v>165</v>
      </c>
      <c r="H121" s="227">
        <f>$F121*14</f>
        <v>4620</v>
      </c>
      <c r="I121" s="228"/>
      <c r="J121" s="227">
        <v>165</v>
      </c>
      <c r="K121" s="227">
        <f>$F121*14</f>
        <v>4620</v>
      </c>
      <c r="L121" s="230"/>
      <c r="M121" s="227">
        <v>0</v>
      </c>
      <c r="N121" s="227">
        <v>0</v>
      </c>
      <c r="O121" s="230" t="e">
        <f>#REF!/2</f>
        <v>#REF!</v>
      </c>
      <c r="P121" s="227">
        <v>0</v>
      </c>
      <c r="Q121" s="227">
        <v>0</v>
      </c>
      <c r="R121" s="230" t="e">
        <f>#REF!/2</f>
        <v>#REF!</v>
      </c>
      <c r="S121" s="182"/>
      <c r="T121" s="182"/>
      <c r="U121" s="182"/>
      <c r="V121" s="182"/>
      <c r="W121" s="182"/>
      <c r="X121" s="182"/>
      <c r="Y121" s="182"/>
      <c r="Z121" s="182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</row>
    <row r="122" spans="1:52" s="182" customFormat="1">
      <c r="A122" s="188"/>
      <c r="B122" s="189"/>
      <c r="C122" s="188"/>
      <c r="D122" s="189"/>
      <c r="E122" s="189"/>
      <c r="F122" s="189"/>
      <c r="G122" s="236"/>
      <c r="H122" s="236"/>
      <c r="I122" s="237"/>
      <c r="J122" s="236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8"/>
    </row>
    <row r="123" spans="1:52" s="182" customFormat="1">
      <c r="A123" s="188"/>
      <c r="B123" s="189"/>
      <c r="C123" s="188"/>
      <c r="D123" s="189"/>
      <c r="E123" s="189"/>
      <c r="F123" s="189"/>
      <c r="G123" s="236"/>
      <c r="H123" s="236"/>
      <c r="I123" s="237"/>
      <c r="J123" s="236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8"/>
    </row>
    <row r="124" spans="1:52" s="182" customFormat="1">
      <c r="A124" s="188"/>
      <c r="B124" s="189"/>
      <c r="C124" s="188"/>
      <c r="D124" s="189"/>
      <c r="E124" s="189"/>
      <c r="F124" s="189"/>
      <c r="G124" s="236"/>
      <c r="H124" s="236"/>
      <c r="I124" s="237"/>
      <c r="J124" s="236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8"/>
    </row>
    <row r="125" spans="1:52" s="182" customFormat="1">
      <c r="A125" s="188"/>
      <c r="B125" s="189"/>
      <c r="C125" s="188"/>
      <c r="D125" s="189"/>
      <c r="E125" s="189"/>
      <c r="F125" s="189"/>
      <c r="G125" s="236"/>
      <c r="H125" s="236"/>
      <c r="I125" s="237"/>
      <c r="J125" s="236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  <c r="AA125" s="237"/>
      <c r="AB125" s="238"/>
    </row>
    <row r="126" spans="1:52" s="182" customFormat="1">
      <c r="A126" s="188"/>
      <c r="B126" s="189"/>
      <c r="C126" s="188"/>
      <c r="D126" s="189"/>
      <c r="E126" s="189"/>
      <c r="F126" s="189"/>
      <c r="G126" s="236"/>
      <c r="H126" s="236"/>
      <c r="I126" s="237"/>
      <c r="J126" s="236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37"/>
      <c r="AA126" s="237"/>
      <c r="AB126" s="238"/>
    </row>
    <row r="127" spans="1:52" s="182" customFormat="1">
      <c r="A127" s="188"/>
      <c r="B127" s="189"/>
      <c r="C127" s="188"/>
      <c r="D127" s="189"/>
      <c r="E127" s="189"/>
      <c r="F127" s="189"/>
      <c r="G127" s="236"/>
      <c r="H127" s="236"/>
      <c r="I127" s="237"/>
      <c r="J127" s="236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  <c r="U127" s="237"/>
      <c r="V127" s="237"/>
      <c r="W127" s="237"/>
      <c r="X127" s="237"/>
      <c r="Y127" s="237"/>
      <c r="Z127" s="237"/>
      <c r="AA127" s="237"/>
      <c r="AB127" s="238"/>
    </row>
    <row r="128" spans="1:52" s="182" customFormat="1">
      <c r="A128" s="188"/>
      <c r="B128" s="189"/>
      <c r="C128" s="188"/>
      <c r="D128" s="189"/>
      <c r="E128" s="189"/>
      <c r="F128" s="189"/>
      <c r="G128" s="236"/>
      <c r="H128" s="236"/>
      <c r="I128" s="237"/>
      <c r="J128" s="236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237"/>
      <c r="AB128" s="238"/>
    </row>
    <row r="129" spans="1:28" s="182" customFormat="1">
      <c r="A129" s="188"/>
      <c r="B129" s="189"/>
      <c r="C129" s="188"/>
      <c r="D129" s="189"/>
      <c r="E129" s="189"/>
      <c r="F129" s="189"/>
      <c r="G129" s="236"/>
      <c r="H129" s="236"/>
      <c r="I129" s="237"/>
      <c r="J129" s="236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  <c r="AA129" s="237"/>
      <c r="AB129" s="238"/>
    </row>
    <row r="130" spans="1:28" s="182" customFormat="1">
      <c r="A130" s="188"/>
      <c r="B130" s="189"/>
      <c r="C130" s="188"/>
      <c r="D130" s="189"/>
      <c r="E130" s="189"/>
      <c r="F130" s="189"/>
      <c r="G130" s="236"/>
      <c r="H130" s="236"/>
      <c r="I130" s="237"/>
      <c r="J130" s="236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  <c r="U130" s="237"/>
      <c r="V130" s="237"/>
      <c r="W130" s="237"/>
      <c r="X130" s="237"/>
      <c r="Y130" s="237"/>
      <c r="Z130" s="237"/>
      <c r="AA130" s="237"/>
      <c r="AB130" s="238"/>
    </row>
    <row r="131" spans="1:28" s="182" customFormat="1">
      <c r="A131" s="188"/>
      <c r="B131" s="189"/>
      <c r="C131" s="188"/>
      <c r="D131" s="189"/>
      <c r="E131" s="189"/>
      <c r="F131" s="189"/>
      <c r="G131" s="236"/>
      <c r="H131" s="236"/>
      <c r="I131" s="237"/>
      <c r="J131" s="236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  <c r="AA131" s="237"/>
      <c r="AB131" s="238"/>
    </row>
    <row r="132" spans="1:28" s="182" customFormat="1">
      <c r="A132" s="188"/>
      <c r="B132" s="189"/>
      <c r="C132" s="188"/>
      <c r="D132" s="189"/>
      <c r="E132" s="189"/>
      <c r="F132" s="189"/>
      <c r="G132" s="236"/>
      <c r="H132" s="236"/>
      <c r="I132" s="237"/>
      <c r="J132" s="236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7"/>
      <c r="V132" s="237"/>
      <c r="W132" s="237"/>
      <c r="X132" s="237"/>
      <c r="Y132" s="237"/>
      <c r="Z132" s="237"/>
      <c r="AA132" s="237"/>
      <c r="AB132" s="238"/>
    </row>
    <row r="133" spans="1:28" s="182" customFormat="1">
      <c r="A133" s="188"/>
      <c r="B133" s="189"/>
      <c r="C133" s="188"/>
      <c r="D133" s="189"/>
      <c r="E133" s="189"/>
      <c r="F133" s="189"/>
      <c r="G133" s="236"/>
      <c r="H133" s="236"/>
      <c r="I133" s="237"/>
      <c r="J133" s="236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8"/>
    </row>
    <row r="134" spans="1:28" s="182" customFormat="1">
      <c r="A134" s="188"/>
      <c r="B134" s="189"/>
      <c r="C134" s="188"/>
      <c r="D134" s="189"/>
      <c r="E134" s="189"/>
      <c r="F134" s="189"/>
      <c r="G134" s="236"/>
      <c r="H134" s="236"/>
      <c r="I134" s="237"/>
      <c r="J134" s="236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8"/>
    </row>
    <row r="135" spans="1:28" s="182" customFormat="1">
      <c r="A135" s="188"/>
      <c r="B135" s="189"/>
      <c r="C135" s="188"/>
      <c r="D135" s="189"/>
      <c r="E135" s="189"/>
      <c r="F135" s="189"/>
      <c r="G135" s="236"/>
      <c r="H135" s="236"/>
      <c r="I135" s="237"/>
      <c r="J135" s="236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8"/>
    </row>
    <row r="136" spans="1:28" s="182" customFormat="1">
      <c r="A136" s="188"/>
      <c r="B136" s="189"/>
      <c r="C136" s="188"/>
      <c r="D136" s="189"/>
      <c r="E136" s="189"/>
      <c r="F136" s="189"/>
      <c r="G136" s="236"/>
      <c r="H136" s="236"/>
      <c r="I136" s="237"/>
      <c r="J136" s="236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  <c r="AA136" s="237"/>
      <c r="AB136" s="238"/>
    </row>
    <row r="137" spans="1:28" s="182" customFormat="1">
      <c r="A137" s="188"/>
      <c r="B137" s="189"/>
      <c r="C137" s="188"/>
      <c r="D137" s="189"/>
      <c r="E137" s="189"/>
      <c r="F137" s="189"/>
      <c r="G137" s="236"/>
      <c r="H137" s="236"/>
      <c r="I137" s="237"/>
      <c r="J137" s="236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  <c r="AA137" s="237"/>
      <c r="AB137" s="238"/>
    </row>
    <row r="138" spans="1:28" s="182" customFormat="1">
      <c r="A138" s="188"/>
      <c r="B138" s="189"/>
      <c r="C138" s="188"/>
      <c r="D138" s="189"/>
      <c r="E138" s="189"/>
      <c r="F138" s="189"/>
      <c r="G138" s="236"/>
      <c r="H138" s="236"/>
      <c r="I138" s="237"/>
      <c r="J138" s="236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  <c r="AA138" s="237"/>
      <c r="AB138" s="238"/>
    </row>
    <row r="139" spans="1:28" s="182" customFormat="1">
      <c r="A139" s="188"/>
      <c r="B139" s="189"/>
      <c r="C139" s="188"/>
      <c r="D139" s="189"/>
      <c r="E139" s="189"/>
      <c r="F139" s="189"/>
      <c r="G139" s="236"/>
      <c r="H139" s="236"/>
      <c r="I139" s="237"/>
      <c r="J139" s="236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237"/>
      <c r="AB139" s="238"/>
    </row>
    <row r="140" spans="1:28" s="182" customFormat="1">
      <c r="A140" s="188"/>
      <c r="B140" s="189"/>
      <c r="C140" s="188"/>
      <c r="D140" s="189"/>
      <c r="E140" s="189"/>
      <c r="F140" s="189"/>
      <c r="G140" s="236"/>
      <c r="H140" s="236"/>
      <c r="I140" s="237"/>
      <c r="J140" s="236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237"/>
      <c r="AB140" s="238"/>
    </row>
    <row r="141" spans="1:28" s="182" customFormat="1">
      <c r="A141" s="188"/>
      <c r="B141" s="189"/>
      <c r="C141" s="188"/>
      <c r="D141" s="189"/>
      <c r="E141" s="189"/>
      <c r="F141" s="189"/>
      <c r="G141" s="236"/>
      <c r="H141" s="236"/>
      <c r="I141" s="237"/>
      <c r="J141" s="236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  <c r="AA141" s="237"/>
      <c r="AB141" s="238"/>
    </row>
    <row r="142" spans="1:28" s="182" customFormat="1">
      <c r="A142" s="188"/>
      <c r="B142" s="189"/>
      <c r="C142" s="188"/>
      <c r="D142" s="189"/>
      <c r="E142" s="189"/>
      <c r="F142" s="189"/>
      <c r="G142" s="236"/>
      <c r="H142" s="236"/>
      <c r="I142" s="237"/>
      <c r="J142" s="236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  <c r="AA142" s="237"/>
      <c r="AB142" s="238"/>
    </row>
    <row r="143" spans="1:28" s="182" customFormat="1">
      <c r="A143" s="188"/>
      <c r="B143" s="189"/>
      <c r="C143" s="188"/>
      <c r="D143" s="189"/>
      <c r="E143" s="189"/>
      <c r="F143" s="189"/>
      <c r="G143" s="236"/>
      <c r="H143" s="236"/>
      <c r="I143" s="237"/>
      <c r="J143" s="236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7"/>
      <c r="AB143" s="238"/>
    </row>
    <row r="144" spans="1:28" s="182" customFormat="1">
      <c r="A144" s="188"/>
      <c r="B144" s="189"/>
      <c r="C144" s="188"/>
      <c r="D144" s="189"/>
      <c r="E144" s="189"/>
      <c r="F144" s="189"/>
      <c r="G144" s="236"/>
      <c r="H144" s="236"/>
      <c r="I144" s="237"/>
      <c r="J144" s="236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38"/>
    </row>
    <row r="145" spans="1:28" s="182" customFormat="1">
      <c r="A145" s="188"/>
      <c r="B145" s="189"/>
      <c r="C145" s="188"/>
      <c r="D145" s="189"/>
      <c r="E145" s="189"/>
      <c r="F145" s="189"/>
      <c r="G145" s="236"/>
      <c r="H145" s="236"/>
      <c r="I145" s="237"/>
      <c r="J145" s="236"/>
      <c r="K145" s="237"/>
      <c r="L145" s="237"/>
      <c r="M145" s="237"/>
      <c r="N145" s="237"/>
      <c r="O145" s="237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  <c r="AA145" s="237"/>
      <c r="AB145" s="238"/>
    </row>
    <row r="146" spans="1:28" s="182" customFormat="1">
      <c r="A146" s="188"/>
      <c r="B146" s="189"/>
      <c r="C146" s="188"/>
      <c r="D146" s="189"/>
      <c r="E146" s="189"/>
      <c r="F146" s="189"/>
      <c r="G146" s="236"/>
      <c r="H146" s="236"/>
      <c r="I146" s="237"/>
      <c r="J146" s="236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237"/>
      <c r="AB146" s="238"/>
    </row>
    <row r="147" spans="1:28" s="182" customFormat="1">
      <c r="A147" s="188"/>
      <c r="B147" s="189"/>
      <c r="C147" s="188"/>
      <c r="D147" s="189"/>
      <c r="E147" s="189"/>
      <c r="F147" s="189"/>
      <c r="G147" s="236"/>
      <c r="H147" s="236"/>
      <c r="I147" s="237"/>
      <c r="J147" s="236"/>
      <c r="K147" s="237"/>
      <c r="L147" s="237"/>
      <c r="M147" s="237"/>
      <c r="N147" s="237"/>
      <c r="O147" s="237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  <c r="AA147" s="237"/>
      <c r="AB147" s="238"/>
    </row>
    <row r="148" spans="1:28" s="182" customFormat="1">
      <c r="A148" s="188"/>
      <c r="B148" s="189"/>
      <c r="C148" s="188"/>
      <c r="D148" s="189"/>
      <c r="E148" s="189"/>
      <c r="F148" s="189"/>
      <c r="G148" s="236"/>
      <c r="H148" s="236"/>
      <c r="I148" s="237"/>
      <c r="J148" s="236"/>
      <c r="K148" s="237"/>
      <c r="L148" s="237"/>
      <c r="M148" s="237"/>
      <c r="N148" s="237"/>
      <c r="O148" s="237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  <c r="AA148" s="237"/>
      <c r="AB148" s="238"/>
    </row>
    <row r="149" spans="1:28" s="182" customFormat="1">
      <c r="A149" s="188"/>
      <c r="B149" s="189"/>
      <c r="C149" s="188"/>
      <c r="D149" s="189"/>
      <c r="E149" s="189"/>
      <c r="F149" s="189"/>
      <c r="G149" s="236"/>
      <c r="H149" s="236"/>
      <c r="I149" s="237"/>
      <c r="J149" s="236"/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8"/>
    </row>
    <row r="150" spans="1:28" s="182" customFormat="1">
      <c r="A150" s="188"/>
      <c r="B150" s="189"/>
      <c r="C150" s="188"/>
      <c r="D150" s="189"/>
      <c r="E150" s="189"/>
      <c r="F150" s="189"/>
      <c r="G150" s="236"/>
      <c r="H150" s="236"/>
      <c r="I150" s="237"/>
      <c r="J150" s="236"/>
      <c r="K150" s="237"/>
      <c r="L150" s="237"/>
      <c r="M150" s="237"/>
      <c r="N150" s="237"/>
      <c r="O150" s="237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8"/>
    </row>
    <row r="151" spans="1:28" s="182" customFormat="1">
      <c r="A151" s="188"/>
      <c r="B151" s="189"/>
      <c r="C151" s="188"/>
      <c r="D151" s="189"/>
      <c r="E151" s="189"/>
      <c r="F151" s="189"/>
      <c r="G151" s="236"/>
      <c r="H151" s="236"/>
      <c r="I151" s="237"/>
      <c r="J151" s="236"/>
      <c r="K151" s="237"/>
      <c r="L151" s="237"/>
      <c r="M151" s="237"/>
      <c r="N151" s="237"/>
      <c r="O151" s="237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  <c r="AA151" s="237"/>
      <c r="AB151" s="238"/>
    </row>
    <row r="152" spans="1:28" s="182" customFormat="1">
      <c r="A152" s="188"/>
      <c r="B152" s="189"/>
      <c r="C152" s="188"/>
      <c r="D152" s="189"/>
      <c r="E152" s="189"/>
      <c r="F152" s="189"/>
      <c r="G152" s="236"/>
      <c r="H152" s="236"/>
      <c r="I152" s="237"/>
      <c r="J152" s="236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237"/>
      <c r="AB152" s="238"/>
    </row>
    <row r="153" spans="1:28" s="182" customFormat="1">
      <c r="A153" s="188"/>
      <c r="B153" s="189"/>
      <c r="C153" s="188"/>
      <c r="D153" s="189"/>
      <c r="E153" s="189"/>
      <c r="F153" s="189"/>
      <c r="G153" s="236"/>
      <c r="H153" s="236"/>
      <c r="I153" s="237"/>
      <c r="J153" s="236"/>
      <c r="K153" s="237"/>
      <c r="L153" s="237"/>
      <c r="M153" s="237"/>
      <c r="N153" s="237"/>
      <c r="O153" s="237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  <c r="AA153" s="237"/>
      <c r="AB153" s="238"/>
    </row>
    <row r="154" spans="1:28" s="182" customFormat="1">
      <c r="A154" s="188"/>
      <c r="B154" s="189"/>
      <c r="C154" s="188"/>
      <c r="D154" s="189"/>
      <c r="E154" s="189"/>
      <c r="F154" s="189"/>
      <c r="G154" s="236"/>
      <c r="H154" s="236"/>
      <c r="I154" s="237"/>
      <c r="J154" s="236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  <c r="AA154" s="237"/>
      <c r="AB154" s="238"/>
    </row>
    <row r="155" spans="1:28" s="182" customFormat="1">
      <c r="A155" s="188"/>
      <c r="B155" s="189"/>
      <c r="C155" s="188"/>
      <c r="D155" s="189"/>
      <c r="E155" s="189"/>
      <c r="F155" s="189"/>
      <c r="G155" s="236"/>
      <c r="H155" s="236"/>
      <c r="I155" s="237"/>
      <c r="J155" s="236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  <c r="AA155" s="237"/>
      <c r="AB155" s="238"/>
    </row>
    <row r="156" spans="1:28" s="182" customFormat="1">
      <c r="A156" s="188"/>
      <c r="B156" s="189"/>
      <c r="C156" s="188"/>
      <c r="D156" s="189"/>
      <c r="E156" s="189"/>
      <c r="F156" s="189"/>
      <c r="G156" s="236"/>
      <c r="H156" s="236"/>
      <c r="I156" s="237"/>
      <c r="J156" s="236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8"/>
    </row>
    <row r="157" spans="1:28" s="182" customFormat="1">
      <c r="A157" s="188"/>
      <c r="B157" s="189"/>
      <c r="C157" s="188"/>
      <c r="D157" s="189"/>
      <c r="E157" s="189"/>
      <c r="F157" s="189"/>
      <c r="G157" s="236"/>
      <c r="H157" s="236"/>
      <c r="I157" s="237"/>
      <c r="J157" s="236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8"/>
    </row>
    <row r="158" spans="1:28" s="182" customFormat="1">
      <c r="A158" s="188"/>
      <c r="B158" s="189"/>
      <c r="C158" s="188"/>
      <c r="D158" s="189"/>
      <c r="E158" s="189"/>
      <c r="F158" s="189"/>
      <c r="G158" s="236"/>
      <c r="H158" s="236"/>
      <c r="I158" s="237"/>
      <c r="J158" s="236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8"/>
    </row>
    <row r="159" spans="1:28" s="182" customFormat="1">
      <c r="A159" s="188"/>
      <c r="B159" s="189"/>
      <c r="C159" s="188"/>
      <c r="D159" s="189"/>
      <c r="E159" s="189"/>
      <c r="F159" s="189"/>
      <c r="G159" s="236"/>
      <c r="H159" s="236"/>
      <c r="I159" s="237"/>
      <c r="J159" s="236"/>
      <c r="K159" s="237"/>
      <c r="L159" s="237"/>
      <c r="M159" s="237"/>
      <c r="N159" s="237"/>
      <c r="O159" s="237"/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8"/>
    </row>
    <row r="160" spans="1:28" s="182" customFormat="1">
      <c r="A160" s="188"/>
      <c r="B160" s="189"/>
      <c r="C160" s="188"/>
      <c r="D160" s="189"/>
      <c r="E160" s="189"/>
      <c r="F160" s="189"/>
      <c r="G160" s="236"/>
      <c r="H160" s="236"/>
      <c r="I160" s="237"/>
      <c r="J160" s="236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8"/>
    </row>
    <row r="161" spans="1:28" s="182" customFormat="1">
      <c r="A161" s="188"/>
      <c r="B161" s="189"/>
      <c r="C161" s="188"/>
      <c r="D161" s="189"/>
      <c r="E161" s="189"/>
      <c r="F161" s="189"/>
      <c r="G161" s="236"/>
      <c r="H161" s="236"/>
      <c r="I161" s="237"/>
      <c r="J161" s="236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  <c r="AA161" s="237"/>
      <c r="AB161" s="238"/>
    </row>
  </sheetData>
  <mergeCells count="4">
    <mergeCell ref="G2:I2"/>
    <mergeCell ref="J2:L2"/>
    <mergeCell ref="M2:O2"/>
    <mergeCell ref="P2:R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BX988"/>
  <sheetViews>
    <sheetView tabSelected="1" zoomScale="70" zoomScaleNormal="70" workbookViewId="0">
      <pane xSplit="1" topLeftCell="G1" activePane="topRight" state="frozen"/>
      <selection pane="topRight" activeCell="J6" sqref="J6"/>
    </sheetView>
  </sheetViews>
  <sheetFormatPr defaultColWidth="14.42578125" defaultRowHeight="15" customHeight="1"/>
  <cols>
    <col min="1" max="1" width="34.7109375" style="271" customWidth="1"/>
    <col min="2" max="2" width="31.7109375" style="271" customWidth="1"/>
    <col min="3" max="3" width="16" style="271" customWidth="1"/>
    <col min="4" max="4" width="14.42578125" style="271" customWidth="1"/>
    <col min="5" max="5" width="18" style="271" customWidth="1"/>
    <col min="6" max="6" width="19" style="271" customWidth="1"/>
    <col min="7" max="7" width="18.140625" style="271" customWidth="1"/>
    <col min="8" max="8" width="16.140625" style="271" customWidth="1"/>
    <col min="9" max="9" width="19" style="271" customWidth="1"/>
    <col min="10" max="10" width="16.85546875" style="271" customWidth="1"/>
    <col min="11" max="11" width="16.42578125" style="271" customWidth="1"/>
    <col min="12" max="12" width="15.85546875" style="271" customWidth="1"/>
    <col min="13" max="13" width="15" style="271" customWidth="1"/>
    <col min="14" max="14" width="16" style="271" customWidth="1"/>
    <col min="15" max="15" width="19.7109375" style="271" customWidth="1"/>
    <col min="16" max="16" width="17.28515625" style="271" customWidth="1"/>
    <col min="17" max="17" width="10.85546875" style="271" customWidth="1"/>
    <col min="18" max="18" width="11.28515625" style="271" customWidth="1"/>
    <col min="19" max="36" width="10.85546875" style="271" customWidth="1"/>
    <col min="37" max="16384" width="14.42578125" style="271"/>
  </cols>
  <sheetData>
    <row r="1" spans="1:76" ht="15.75" customHeight="1">
      <c r="A1" s="307"/>
      <c r="B1" s="306"/>
      <c r="C1" s="306"/>
      <c r="D1" s="306"/>
      <c r="E1" s="306"/>
      <c r="F1" s="306" t="s">
        <v>767</v>
      </c>
      <c r="G1" s="306"/>
      <c r="H1" s="306" t="s">
        <v>771</v>
      </c>
      <c r="I1" s="306"/>
      <c r="J1" s="306"/>
      <c r="K1" s="306"/>
      <c r="L1" s="306"/>
      <c r="M1" s="306"/>
      <c r="N1" s="306"/>
      <c r="O1" s="306"/>
      <c r="P1" s="306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</row>
    <row r="2" spans="1:76" s="19" customFormat="1" ht="15.75">
      <c r="A2" s="11" t="s">
        <v>306</v>
      </c>
      <c r="B2" s="27"/>
      <c r="C2" s="127"/>
      <c r="D2" s="24"/>
      <c r="E2" s="356" t="s">
        <v>532</v>
      </c>
      <c r="F2" s="356"/>
      <c r="G2" s="356"/>
      <c r="H2" s="357" t="s">
        <v>533</v>
      </c>
      <c r="I2" s="357"/>
      <c r="J2" s="357"/>
      <c r="K2" s="356" t="s">
        <v>534</v>
      </c>
      <c r="L2" s="356"/>
      <c r="M2" s="356"/>
      <c r="N2" s="357" t="s">
        <v>535</v>
      </c>
      <c r="O2" s="357"/>
      <c r="P2" s="357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s="115" customFormat="1" ht="15.75">
      <c r="A3" s="349" t="s">
        <v>2</v>
      </c>
      <c r="B3" s="341" t="s">
        <v>3</v>
      </c>
      <c r="C3" s="121" t="s">
        <v>766</v>
      </c>
      <c r="D3" s="116" t="s">
        <v>307</v>
      </c>
      <c r="E3" s="121" t="s">
        <v>308</v>
      </c>
      <c r="F3" s="121" t="s">
        <v>531</v>
      </c>
      <c r="G3" s="116" t="s">
        <v>309</v>
      </c>
      <c r="H3" s="121" t="s">
        <v>308</v>
      </c>
      <c r="I3" s="121" t="s">
        <v>531</v>
      </c>
      <c r="J3" s="116" t="s">
        <v>309</v>
      </c>
      <c r="K3" s="121" t="s">
        <v>308</v>
      </c>
      <c r="L3" s="121" t="s">
        <v>531</v>
      </c>
      <c r="M3" s="116" t="s">
        <v>309</v>
      </c>
      <c r="N3" s="121" t="s">
        <v>308</v>
      </c>
      <c r="O3" s="121" t="s">
        <v>531</v>
      </c>
      <c r="P3" s="116" t="s">
        <v>309</v>
      </c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</row>
    <row r="4" spans="1:76" ht="15.75" customHeight="1">
      <c r="A4" s="272"/>
      <c r="B4" s="274"/>
      <c r="C4" s="274"/>
      <c r="D4" s="273"/>
      <c r="E4" s="274"/>
      <c r="F4" s="274"/>
      <c r="G4" s="273" t="s">
        <v>310</v>
      </c>
      <c r="H4" s="274"/>
      <c r="I4" s="274"/>
      <c r="J4" s="273" t="s">
        <v>310</v>
      </c>
      <c r="K4" s="274"/>
      <c r="L4" s="274"/>
      <c r="M4" s="273" t="s">
        <v>310</v>
      </c>
      <c r="N4" s="274"/>
      <c r="O4" s="274"/>
      <c r="P4" s="273" t="s">
        <v>310</v>
      </c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</row>
    <row r="5" spans="1:76" ht="15.75" customHeight="1">
      <c r="A5" s="287" t="s">
        <v>764</v>
      </c>
      <c r="B5" s="286"/>
      <c r="C5" s="286"/>
      <c r="D5" s="273"/>
      <c r="E5" s="277">
        <v>12</v>
      </c>
      <c r="F5" s="277">
        <v>23</v>
      </c>
      <c r="G5" s="286">
        <v>17.5</v>
      </c>
      <c r="H5" s="277">
        <v>12</v>
      </c>
      <c r="I5" s="277">
        <v>23</v>
      </c>
      <c r="J5" s="286">
        <v>17.5</v>
      </c>
      <c r="K5" s="277">
        <v>12</v>
      </c>
      <c r="L5" s="277">
        <v>23</v>
      </c>
      <c r="M5" s="286">
        <v>17.5</v>
      </c>
      <c r="N5" s="277">
        <v>12</v>
      </c>
      <c r="O5" s="277">
        <v>23</v>
      </c>
      <c r="P5" s="286">
        <v>17.5</v>
      </c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</row>
    <row r="6" spans="1:76" ht="15.75" customHeight="1">
      <c r="A6" s="287" t="s">
        <v>311</v>
      </c>
      <c r="B6" s="286"/>
      <c r="C6" s="286"/>
      <c r="D6" s="273"/>
      <c r="E6" s="286">
        <f>D7*E5</f>
        <v>1440</v>
      </c>
      <c r="F6" s="286">
        <f>D7*F5</f>
        <v>2760</v>
      </c>
      <c r="G6" s="286">
        <f>D7*G5</f>
        <v>2100</v>
      </c>
      <c r="H6" s="286">
        <f>D7*H5</f>
        <v>1440</v>
      </c>
      <c r="I6" s="286">
        <f>D7*I5</f>
        <v>2760</v>
      </c>
      <c r="J6" s="286">
        <f>D7*J5</f>
        <v>2100</v>
      </c>
      <c r="K6" s="286">
        <f>D7*K5</f>
        <v>1440</v>
      </c>
      <c r="L6" s="286">
        <f>D7*L5</f>
        <v>2760</v>
      </c>
      <c r="M6" s="286">
        <f>D7*M5</f>
        <v>2100</v>
      </c>
      <c r="N6" s="286">
        <f>D7*N5</f>
        <v>1440</v>
      </c>
      <c r="O6" s="286">
        <f>D7*O5</f>
        <v>2760</v>
      </c>
      <c r="P6" s="286">
        <f>D7*P5</f>
        <v>2100</v>
      </c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</row>
    <row r="7" spans="1:76" ht="15.75" customHeight="1">
      <c r="A7" s="272" t="s">
        <v>563</v>
      </c>
      <c r="B7" s="280" t="s">
        <v>9</v>
      </c>
      <c r="C7" s="274">
        <v>2</v>
      </c>
      <c r="D7" s="300">
        <v>120</v>
      </c>
      <c r="E7" s="277">
        <v>60</v>
      </c>
      <c r="F7" s="277">
        <f>D7*7</f>
        <v>840</v>
      </c>
      <c r="G7" s="282"/>
      <c r="H7" s="277">
        <v>60</v>
      </c>
      <c r="I7" s="277">
        <f>D7*4</f>
        <v>480</v>
      </c>
      <c r="J7" s="273"/>
      <c r="K7" s="277">
        <v>60</v>
      </c>
      <c r="L7" s="277">
        <f>D7*4</f>
        <v>480</v>
      </c>
      <c r="M7" s="285"/>
      <c r="N7" s="277">
        <v>60</v>
      </c>
      <c r="O7" s="277">
        <f>D7*4</f>
        <v>480</v>
      </c>
      <c r="P7" s="285" t="s">
        <v>559</v>
      </c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</row>
    <row r="8" spans="1:76" ht="15.75" customHeight="1">
      <c r="A8" s="272" t="s">
        <v>568</v>
      </c>
      <c r="B8" s="280" t="s">
        <v>13</v>
      </c>
      <c r="C8" s="274">
        <v>1</v>
      </c>
      <c r="D8" s="300">
        <v>120</v>
      </c>
      <c r="E8" s="277">
        <v>120</v>
      </c>
      <c r="F8" s="277">
        <f>D8*14</f>
        <v>1680</v>
      </c>
      <c r="G8" s="273"/>
      <c r="H8" s="277">
        <v>60</v>
      </c>
      <c r="I8" s="277">
        <f>D8*8</f>
        <v>960</v>
      </c>
      <c r="J8" s="273"/>
      <c r="K8" s="277">
        <v>60</v>
      </c>
      <c r="L8" s="277">
        <f>D8*8</f>
        <v>960</v>
      </c>
      <c r="M8" s="285"/>
      <c r="N8" s="277">
        <v>60</v>
      </c>
      <c r="O8" s="277">
        <f>D8*8</f>
        <v>960</v>
      </c>
      <c r="P8" s="285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</row>
    <row r="9" spans="1:76" ht="15.75" customHeight="1">
      <c r="A9" s="272" t="s">
        <v>574</v>
      </c>
      <c r="B9" s="280" t="s">
        <v>15</v>
      </c>
      <c r="C9" s="274">
        <v>1</v>
      </c>
      <c r="D9" s="300">
        <v>120</v>
      </c>
      <c r="E9" s="277">
        <v>120</v>
      </c>
      <c r="F9" s="277">
        <f>D9*14</f>
        <v>1680</v>
      </c>
      <c r="G9" s="273"/>
      <c r="H9" s="277">
        <v>60</v>
      </c>
      <c r="I9" s="277">
        <f>D9*8</f>
        <v>960</v>
      </c>
      <c r="J9" s="273"/>
      <c r="K9" s="277">
        <v>60</v>
      </c>
      <c r="L9" s="277">
        <f>D9*8</f>
        <v>960</v>
      </c>
      <c r="M9" s="285"/>
      <c r="N9" s="277">
        <v>60</v>
      </c>
      <c r="O9" s="277">
        <f>D9*8</f>
        <v>960</v>
      </c>
      <c r="P9" s="285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</row>
    <row r="10" spans="1:76" ht="15.75" customHeight="1">
      <c r="A10" s="272" t="s">
        <v>582</v>
      </c>
      <c r="B10" s="280" t="s">
        <v>17</v>
      </c>
      <c r="C10" s="274">
        <v>2</v>
      </c>
      <c r="D10" s="300">
        <v>120</v>
      </c>
      <c r="E10" s="277">
        <v>30</v>
      </c>
      <c r="F10" s="277">
        <f>D10*7</f>
        <v>840</v>
      </c>
      <c r="G10" s="273"/>
      <c r="H10" s="277">
        <v>60</v>
      </c>
      <c r="I10" s="277">
        <f>D10*4</f>
        <v>480</v>
      </c>
      <c r="J10" s="273"/>
      <c r="K10" s="277">
        <v>60</v>
      </c>
      <c r="L10" s="277">
        <f>D10*4</f>
        <v>480</v>
      </c>
      <c r="M10" s="285"/>
      <c r="N10" s="277">
        <v>60</v>
      </c>
      <c r="O10" s="277">
        <f>D10*4</f>
        <v>480</v>
      </c>
      <c r="P10" s="285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</row>
    <row r="11" spans="1:76" ht="15.75" customHeight="1">
      <c r="A11" s="272" t="s">
        <v>587</v>
      </c>
      <c r="B11" s="280" t="s">
        <v>19</v>
      </c>
      <c r="C11" s="274">
        <v>3</v>
      </c>
      <c r="D11" s="300">
        <v>120</v>
      </c>
      <c r="E11" s="277">
        <v>60</v>
      </c>
      <c r="F11" s="277">
        <f>D11*7</f>
        <v>840</v>
      </c>
      <c r="G11" s="273"/>
      <c r="H11" s="277">
        <v>60</v>
      </c>
      <c r="I11" s="277">
        <f>D11*4</f>
        <v>480</v>
      </c>
      <c r="J11" s="273"/>
      <c r="K11" s="277">
        <v>60</v>
      </c>
      <c r="L11" s="277">
        <f>D11*4</f>
        <v>480</v>
      </c>
      <c r="M11" s="285"/>
      <c r="N11" s="277">
        <v>60</v>
      </c>
      <c r="O11" s="277">
        <f>D11*4</f>
        <v>480</v>
      </c>
      <c r="P11" s="285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</row>
    <row r="12" spans="1:76" ht="15.75" customHeight="1">
      <c r="A12" s="272" t="s">
        <v>594</v>
      </c>
      <c r="B12" s="280" t="s">
        <v>24</v>
      </c>
      <c r="C12" s="274">
        <v>1</v>
      </c>
      <c r="D12" s="300">
        <v>120</v>
      </c>
      <c r="E12" s="277">
        <v>60</v>
      </c>
      <c r="F12" s="277">
        <f>D12*14</f>
        <v>1680</v>
      </c>
      <c r="G12" s="273"/>
      <c r="H12" s="277">
        <v>60</v>
      </c>
      <c r="I12" s="277">
        <f>D12*8</f>
        <v>960</v>
      </c>
      <c r="J12" s="273"/>
      <c r="K12" s="277">
        <v>60</v>
      </c>
      <c r="L12" s="277">
        <f>D12*8</f>
        <v>960</v>
      </c>
      <c r="M12" s="285"/>
      <c r="N12" s="277">
        <v>60</v>
      </c>
      <c r="O12" s="277">
        <f>D12*8</f>
        <v>960</v>
      </c>
      <c r="P12" s="285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</row>
    <row r="13" spans="1:76" ht="15.75" customHeight="1">
      <c r="A13" s="272" t="s">
        <v>607</v>
      </c>
      <c r="B13" s="280" t="s">
        <v>26</v>
      </c>
      <c r="C13" s="274">
        <v>2</v>
      </c>
      <c r="D13" s="300">
        <v>120</v>
      </c>
      <c r="E13" s="277">
        <v>60</v>
      </c>
      <c r="F13" s="277">
        <f>D13*7</f>
        <v>840</v>
      </c>
      <c r="G13" s="273"/>
      <c r="H13" s="277">
        <v>60</v>
      </c>
      <c r="I13" s="277">
        <f>D13*4</f>
        <v>480</v>
      </c>
      <c r="J13" s="273"/>
      <c r="K13" s="277">
        <v>60</v>
      </c>
      <c r="L13" s="277">
        <f>D13*4</f>
        <v>480</v>
      </c>
      <c r="M13" s="285"/>
      <c r="N13" s="277">
        <v>60</v>
      </c>
      <c r="O13" s="277">
        <f>D13*4</f>
        <v>480</v>
      </c>
      <c r="P13" s="285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</row>
    <row r="14" spans="1:76" ht="15.75" customHeight="1">
      <c r="A14" s="287" t="s">
        <v>312</v>
      </c>
      <c r="B14" s="286"/>
      <c r="C14" s="286"/>
      <c r="D14" s="273"/>
      <c r="E14" s="277">
        <v>28</v>
      </c>
      <c r="F14" s="277">
        <v>56</v>
      </c>
      <c r="G14" s="286">
        <v>42</v>
      </c>
      <c r="H14" s="277">
        <v>28</v>
      </c>
      <c r="I14" s="277">
        <v>56</v>
      </c>
      <c r="J14" s="286">
        <v>42</v>
      </c>
      <c r="K14" s="277">
        <v>28</v>
      </c>
      <c r="L14" s="277">
        <v>56</v>
      </c>
      <c r="M14" s="286">
        <v>42</v>
      </c>
      <c r="N14" s="277">
        <v>28</v>
      </c>
      <c r="O14" s="277">
        <v>56</v>
      </c>
      <c r="P14" s="286">
        <v>42</v>
      </c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</row>
    <row r="15" spans="1:76" ht="15.75" customHeight="1">
      <c r="A15" s="287" t="s">
        <v>311</v>
      </c>
      <c r="B15" s="286"/>
      <c r="C15" s="286"/>
      <c r="D15" s="273"/>
      <c r="E15" s="286">
        <f>D16*E14</f>
        <v>2100</v>
      </c>
      <c r="F15" s="286">
        <f>D16*F14</f>
        <v>4200</v>
      </c>
      <c r="G15" s="286">
        <f>D16*G14</f>
        <v>3150</v>
      </c>
      <c r="H15" s="286">
        <f>D16*H14</f>
        <v>2100</v>
      </c>
      <c r="I15" s="286">
        <f>D16*I14</f>
        <v>4200</v>
      </c>
      <c r="J15" s="286">
        <f>D16*J14</f>
        <v>3150</v>
      </c>
      <c r="K15" s="286">
        <f>D16*K14</f>
        <v>2100</v>
      </c>
      <c r="L15" s="286">
        <f>D16*L14</f>
        <v>4200</v>
      </c>
      <c r="M15" s="286">
        <f>D16*M14</f>
        <v>3150</v>
      </c>
      <c r="N15" s="286">
        <f>D16*N14</f>
        <v>2100</v>
      </c>
      <c r="O15" s="286">
        <f>D16*O14</f>
        <v>4200</v>
      </c>
      <c r="P15" s="286">
        <f>D16*P14</f>
        <v>3150</v>
      </c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</row>
    <row r="16" spans="1:76" ht="15.75" customHeight="1">
      <c r="A16" s="272" t="s">
        <v>570</v>
      </c>
      <c r="B16" s="280" t="s">
        <v>33</v>
      </c>
      <c r="C16" s="274">
        <v>2</v>
      </c>
      <c r="D16" s="273">
        <v>75</v>
      </c>
      <c r="E16" s="281">
        <f>D16/2</f>
        <v>37.5</v>
      </c>
      <c r="F16" s="281">
        <f>D16*7</f>
        <v>525</v>
      </c>
      <c r="G16" s="282"/>
      <c r="H16" s="281">
        <v>38</v>
      </c>
      <c r="I16" s="281">
        <v>525</v>
      </c>
      <c r="J16" s="285"/>
      <c r="K16" s="281">
        <v>38</v>
      </c>
      <c r="L16" s="281">
        <v>525</v>
      </c>
      <c r="M16" s="285"/>
      <c r="N16" s="281">
        <v>38</v>
      </c>
      <c r="O16" s="281">
        <v>525</v>
      </c>
      <c r="P16" s="285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</row>
    <row r="17" spans="1:36" ht="15.75" customHeight="1">
      <c r="A17" s="272" t="s">
        <v>567</v>
      </c>
      <c r="B17" s="280" t="s">
        <v>35</v>
      </c>
      <c r="C17" s="274">
        <v>3</v>
      </c>
      <c r="D17" s="273">
        <v>75</v>
      </c>
      <c r="E17" s="281">
        <f>D17/2</f>
        <v>37.5</v>
      </c>
      <c r="F17" s="281">
        <f>D17*7</f>
        <v>525</v>
      </c>
      <c r="G17" s="273"/>
      <c r="H17" s="281">
        <v>38</v>
      </c>
      <c r="I17" s="281">
        <v>525</v>
      </c>
      <c r="J17" s="285"/>
      <c r="K17" s="281">
        <v>38</v>
      </c>
      <c r="L17" s="281">
        <v>525</v>
      </c>
      <c r="M17" s="285"/>
      <c r="N17" s="281">
        <v>38</v>
      </c>
      <c r="O17" s="281">
        <v>525</v>
      </c>
      <c r="P17" s="285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</row>
    <row r="18" spans="1:36" ht="15.75" customHeight="1">
      <c r="A18" s="272" t="s">
        <v>726</v>
      </c>
      <c r="B18" s="280" t="s">
        <v>37</v>
      </c>
      <c r="C18" s="274">
        <v>2</v>
      </c>
      <c r="D18" s="273">
        <v>75</v>
      </c>
      <c r="E18" s="281">
        <f>D18/2</f>
        <v>37.5</v>
      </c>
      <c r="F18" s="281">
        <f>D18*7</f>
        <v>525</v>
      </c>
      <c r="G18" s="273"/>
      <c r="H18" s="281">
        <v>38</v>
      </c>
      <c r="I18" s="281">
        <v>525</v>
      </c>
      <c r="J18" s="285"/>
      <c r="K18" s="281">
        <v>38</v>
      </c>
      <c r="L18" s="281">
        <v>525</v>
      </c>
      <c r="M18" s="285"/>
      <c r="N18" s="281">
        <v>38</v>
      </c>
      <c r="O18" s="281">
        <v>525</v>
      </c>
      <c r="P18" s="285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</row>
    <row r="19" spans="1:36" ht="15.75" customHeight="1">
      <c r="A19" s="272" t="s">
        <v>731</v>
      </c>
      <c r="B19" s="280" t="s">
        <v>41</v>
      </c>
      <c r="C19" s="274">
        <v>1</v>
      </c>
      <c r="D19" s="273">
        <v>75</v>
      </c>
      <c r="E19" s="281">
        <v>100</v>
      </c>
      <c r="F19" s="281">
        <f>D19*14</f>
        <v>1050</v>
      </c>
      <c r="G19" s="273"/>
      <c r="H19" s="281">
        <v>100</v>
      </c>
      <c r="I19" s="281">
        <v>1050</v>
      </c>
      <c r="J19" s="285"/>
      <c r="K19" s="281">
        <v>100</v>
      </c>
      <c r="L19" s="281">
        <v>1050</v>
      </c>
      <c r="M19" s="285"/>
      <c r="N19" s="281">
        <v>100</v>
      </c>
      <c r="O19" s="281">
        <v>1050</v>
      </c>
      <c r="P19" s="285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</row>
    <row r="20" spans="1:36" ht="15.75" customHeight="1">
      <c r="A20" s="272" t="s">
        <v>571</v>
      </c>
      <c r="B20" s="280" t="s">
        <v>43</v>
      </c>
      <c r="C20" s="274">
        <v>2</v>
      </c>
      <c r="D20" s="273">
        <v>75</v>
      </c>
      <c r="E20" s="281">
        <f>D20/2</f>
        <v>37.5</v>
      </c>
      <c r="F20" s="281">
        <f>D20*7</f>
        <v>525</v>
      </c>
      <c r="G20" s="273"/>
      <c r="H20" s="281">
        <v>38</v>
      </c>
      <c r="I20" s="281">
        <v>525</v>
      </c>
      <c r="J20" s="299"/>
      <c r="K20" s="281">
        <v>38</v>
      </c>
      <c r="L20" s="281">
        <v>525</v>
      </c>
      <c r="M20" s="285"/>
      <c r="N20" s="281">
        <v>38</v>
      </c>
      <c r="O20" s="281">
        <v>525</v>
      </c>
      <c r="P20" s="285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</row>
    <row r="21" spans="1:36" ht="15.75" customHeight="1">
      <c r="A21" s="272" t="s">
        <v>577</v>
      </c>
      <c r="B21" s="280" t="s">
        <v>45</v>
      </c>
      <c r="C21" s="274">
        <v>1</v>
      </c>
      <c r="D21" s="273">
        <v>75</v>
      </c>
      <c r="E21" s="281">
        <v>100</v>
      </c>
      <c r="F21" s="281">
        <f>D21*14</f>
        <v>1050</v>
      </c>
      <c r="G21" s="273"/>
      <c r="H21" s="281">
        <v>100</v>
      </c>
      <c r="I21" s="281">
        <v>1050</v>
      </c>
      <c r="J21" s="273"/>
      <c r="K21" s="281">
        <v>100</v>
      </c>
      <c r="L21" s="281">
        <v>1050</v>
      </c>
      <c r="M21" s="273"/>
      <c r="N21" s="281">
        <v>100</v>
      </c>
      <c r="O21" s="281">
        <v>1050</v>
      </c>
      <c r="P21" s="273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</row>
    <row r="22" spans="1:36" ht="15.75" customHeight="1">
      <c r="A22" s="272" t="s">
        <v>586</v>
      </c>
      <c r="B22" s="280" t="s">
        <v>50</v>
      </c>
      <c r="C22" s="274">
        <v>3</v>
      </c>
      <c r="D22" s="273">
        <v>75</v>
      </c>
      <c r="E22" s="281">
        <f>D22/2</f>
        <v>37.5</v>
      </c>
      <c r="F22" s="281">
        <f>D22*7</f>
        <v>525</v>
      </c>
      <c r="G22" s="273"/>
      <c r="H22" s="281">
        <v>38</v>
      </c>
      <c r="I22" s="281">
        <v>525</v>
      </c>
      <c r="J22" s="285"/>
      <c r="K22" s="281">
        <v>38</v>
      </c>
      <c r="L22" s="281">
        <v>525</v>
      </c>
      <c r="M22" s="273"/>
      <c r="N22" s="281">
        <v>38</v>
      </c>
      <c r="O22" s="281">
        <v>525</v>
      </c>
      <c r="P22" s="273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</row>
    <row r="23" spans="1:36" ht="15.75" customHeight="1">
      <c r="A23" s="272" t="s">
        <v>584</v>
      </c>
      <c r="B23" s="280" t="s">
        <v>52</v>
      </c>
      <c r="C23" s="274">
        <v>1</v>
      </c>
      <c r="D23" s="273">
        <v>75</v>
      </c>
      <c r="E23" s="281">
        <v>100</v>
      </c>
      <c r="F23" s="281">
        <f>D23*14</f>
        <v>1050</v>
      </c>
      <c r="G23" s="273"/>
      <c r="H23" s="281">
        <v>100</v>
      </c>
      <c r="I23" s="281">
        <v>1050</v>
      </c>
      <c r="J23" s="285"/>
      <c r="K23" s="281">
        <v>100</v>
      </c>
      <c r="L23" s="281">
        <v>1050</v>
      </c>
      <c r="M23" s="273"/>
      <c r="N23" s="281">
        <v>100</v>
      </c>
      <c r="O23" s="281">
        <v>1050</v>
      </c>
      <c r="P23" s="273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</row>
    <row r="24" spans="1:36" ht="15.75" customHeight="1">
      <c r="A24" s="272" t="s">
        <v>591</v>
      </c>
      <c r="B24" s="280" t="s">
        <v>54</v>
      </c>
      <c r="C24" s="274">
        <v>2</v>
      </c>
      <c r="D24" s="273">
        <v>75</v>
      </c>
      <c r="E24" s="281">
        <f>D24/2</f>
        <v>37.5</v>
      </c>
      <c r="F24" s="281">
        <f>D24*7</f>
        <v>525</v>
      </c>
      <c r="G24" s="273"/>
      <c r="H24" s="281">
        <v>38</v>
      </c>
      <c r="I24" s="281">
        <v>525</v>
      </c>
      <c r="J24" s="273"/>
      <c r="K24" s="281">
        <v>38</v>
      </c>
      <c r="L24" s="281">
        <v>525</v>
      </c>
      <c r="M24" s="273"/>
      <c r="N24" s="281">
        <v>38</v>
      </c>
      <c r="O24" s="281">
        <v>525</v>
      </c>
      <c r="P24" s="273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</row>
    <row r="25" spans="1:36" ht="15.75" customHeight="1">
      <c r="A25" s="272" t="s">
        <v>733</v>
      </c>
      <c r="B25" s="280" t="s">
        <v>58</v>
      </c>
      <c r="C25" s="274">
        <v>2</v>
      </c>
      <c r="D25" s="273">
        <v>75</v>
      </c>
      <c r="E25" s="281">
        <f>D25/2</f>
        <v>37.5</v>
      </c>
      <c r="F25" s="281">
        <f>D25*7</f>
        <v>525</v>
      </c>
      <c r="G25" s="273"/>
      <c r="H25" s="281">
        <v>38</v>
      </c>
      <c r="I25" s="281">
        <v>525</v>
      </c>
      <c r="J25" s="285"/>
      <c r="K25" s="281">
        <v>38</v>
      </c>
      <c r="L25" s="281">
        <v>525</v>
      </c>
      <c r="M25" s="285"/>
      <c r="N25" s="281">
        <v>38</v>
      </c>
      <c r="O25" s="281">
        <v>525</v>
      </c>
      <c r="P25" s="285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</row>
    <row r="26" spans="1:36" ht="15.75" customHeight="1">
      <c r="A26" s="272" t="s">
        <v>596</v>
      </c>
      <c r="B26" s="280" t="s">
        <v>60</v>
      </c>
      <c r="C26" s="274">
        <v>1</v>
      </c>
      <c r="D26" s="273">
        <v>75</v>
      </c>
      <c r="E26" s="281">
        <v>100</v>
      </c>
      <c r="F26" s="281">
        <f>D26*14</f>
        <v>1050</v>
      </c>
      <c r="G26" s="273"/>
      <c r="H26" s="281">
        <v>100</v>
      </c>
      <c r="I26" s="281">
        <v>1050</v>
      </c>
      <c r="J26" s="285"/>
      <c r="K26" s="281">
        <v>100</v>
      </c>
      <c r="L26" s="281">
        <v>1050</v>
      </c>
      <c r="M26" s="285"/>
      <c r="N26" s="281">
        <v>100</v>
      </c>
      <c r="O26" s="281">
        <v>1050</v>
      </c>
      <c r="P26" s="285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</row>
    <row r="27" spans="1:36" ht="15.75" customHeight="1">
      <c r="A27" s="272" t="s">
        <v>597</v>
      </c>
      <c r="B27" s="280" t="s">
        <v>62</v>
      </c>
      <c r="C27" s="274">
        <v>3</v>
      </c>
      <c r="D27" s="273">
        <v>75</v>
      </c>
      <c r="E27" s="281">
        <f>D27/2</f>
        <v>37.5</v>
      </c>
      <c r="F27" s="281">
        <f>D27*7</f>
        <v>525</v>
      </c>
      <c r="G27" s="273"/>
      <c r="H27" s="281">
        <v>38</v>
      </c>
      <c r="I27" s="281">
        <v>525</v>
      </c>
      <c r="J27" s="285"/>
      <c r="K27" s="281">
        <v>38</v>
      </c>
      <c r="L27" s="281">
        <v>525</v>
      </c>
      <c r="M27" s="285"/>
      <c r="N27" s="281">
        <v>38</v>
      </c>
      <c r="O27" s="281">
        <v>525</v>
      </c>
      <c r="P27" s="285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</row>
    <row r="28" spans="1:36" ht="15.75" customHeight="1">
      <c r="A28" s="272" t="s">
        <v>609</v>
      </c>
      <c r="B28" s="280" t="s">
        <v>64</v>
      </c>
      <c r="C28" s="274">
        <v>2</v>
      </c>
      <c r="D28" s="273">
        <v>75</v>
      </c>
      <c r="E28" s="281">
        <f>D28/2</f>
        <v>37.5</v>
      </c>
      <c r="F28" s="281">
        <f>D28*21/2</f>
        <v>787.5</v>
      </c>
      <c r="G28" s="273"/>
      <c r="H28" s="281">
        <v>38</v>
      </c>
      <c r="I28" s="281">
        <v>787.5</v>
      </c>
      <c r="J28" s="285"/>
      <c r="K28" s="281">
        <v>38</v>
      </c>
      <c r="L28" s="281">
        <v>787.5</v>
      </c>
      <c r="M28" s="285"/>
      <c r="N28" s="281">
        <v>38</v>
      </c>
      <c r="O28" s="281">
        <v>787.5</v>
      </c>
      <c r="P28" s="285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</row>
    <row r="29" spans="1:36" ht="15.75" customHeight="1">
      <c r="A29" s="287" t="s">
        <v>313</v>
      </c>
      <c r="B29" s="298"/>
      <c r="C29" s="286"/>
      <c r="D29" s="273"/>
      <c r="E29" s="277">
        <v>3</v>
      </c>
      <c r="F29" s="277">
        <v>5</v>
      </c>
      <c r="G29" s="286">
        <v>4</v>
      </c>
      <c r="H29" s="277">
        <v>3</v>
      </c>
      <c r="I29" s="277">
        <v>5</v>
      </c>
      <c r="J29" s="286">
        <v>4</v>
      </c>
      <c r="K29" s="277">
        <v>3</v>
      </c>
      <c r="L29" s="277">
        <v>5</v>
      </c>
      <c r="M29" s="286">
        <v>4</v>
      </c>
      <c r="N29" s="277">
        <v>3</v>
      </c>
      <c r="O29" s="277">
        <v>5</v>
      </c>
      <c r="P29" s="286">
        <v>4</v>
      </c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</row>
    <row r="30" spans="1:36" ht="15.75" customHeight="1">
      <c r="A30" s="287" t="s">
        <v>311</v>
      </c>
      <c r="B30" s="298"/>
      <c r="C30" s="286"/>
      <c r="D30" s="273"/>
      <c r="E30" s="286">
        <f>D31*E29</f>
        <v>405</v>
      </c>
      <c r="F30" s="286">
        <f>D31*F29</f>
        <v>675</v>
      </c>
      <c r="G30" s="286">
        <f>D31*G29</f>
        <v>540</v>
      </c>
      <c r="H30" s="286">
        <v>405</v>
      </c>
      <c r="I30" s="286">
        <v>675</v>
      </c>
      <c r="J30" s="286">
        <f>D31*J29</f>
        <v>540</v>
      </c>
      <c r="K30" s="286">
        <v>405</v>
      </c>
      <c r="L30" s="286">
        <v>675</v>
      </c>
      <c r="M30" s="286">
        <f>D31*M29</f>
        <v>540</v>
      </c>
      <c r="N30" s="286">
        <v>405</v>
      </c>
      <c r="O30" s="286">
        <v>675</v>
      </c>
      <c r="P30" s="286">
        <f>D31*P29</f>
        <v>540</v>
      </c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</row>
    <row r="31" spans="1:36" ht="15.75" customHeight="1">
      <c r="A31" s="272" t="s">
        <v>573</v>
      </c>
      <c r="B31" s="280" t="s">
        <v>68</v>
      </c>
      <c r="C31" s="274">
        <v>3</v>
      </c>
      <c r="D31" s="273">
        <v>135</v>
      </c>
      <c r="E31" s="281">
        <f>D31/2</f>
        <v>67.5</v>
      </c>
      <c r="F31" s="281">
        <f>D31*7</f>
        <v>945</v>
      </c>
      <c r="G31" s="282"/>
      <c r="H31" s="281">
        <v>67.5</v>
      </c>
      <c r="I31" s="281">
        <v>945</v>
      </c>
      <c r="J31" s="273"/>
      <c r="K31" s="281">
        <v>67.5</v>
      </c>
      <c r="L31" s="281">
        <v>945</v>
      </c>
      <c r="M31" s="273"/>
      <c r="N31" s="281">
        <v>67.5</v>
      </c>
      <c r="O31" s="281">
        <v>945</v>
      </c>
      <c r="P31" s="273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</row>
    <row r="32" spans="1:36" ht="15.75" customHeight="1">
      <c r="A32" s="272" t="s">
        <v>620</v>
      </c>
      <c r="B32" s="280" t="s">
        <v>70</v>
      </c>
      <c r="C32" s="274">
        <v>3</v>
      </c>
      <c r="D32" s="273">
        <v>135</v>
      </c>
      <c r="E32" s="281">
        <f>D32/2</f>
        <v>67.5</v>
      </c>
      <c r="F32" s="281">
        <f>D32*7</f>
        <v>945</v>
      </c>
      <c r="G32" s="273"/>
      <c r="H32" s="281">
        <v>67.5</v>
      </c>
      <c r="I32" s="281">
        <v>945</v>
      </c>
      <c r="J32" s="273"/>
      <c r="K32" s="281">
        <v>67.5</v>
      </c>
      <c r="L32" s="281">
        <v>945</v>
      </c>
      <c r="M32" s="273"/>
      <c r="N32" s="281">
        <v>67.5</v>
      </c>
      <c r="O32" s="281">
        <v>945</v>
      </c>
      <c r="P32" s="273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</row>
    <row r="33" spans="1:36" ht="15.75" customHeight="1">
      <c r="A33" s="272" t="s">
        <v>598</v>
      </c>
      <c r="B33" s="280" t="s">
        <v>74</v>
      </c>
      <c r="C33" s="274">
        <v>3</v>
      </c>
      <c r="D33" s="273">
        <v>135</v>
      </c>
      <c r="E33" s="281">
        <f>D33/2</f>
        <v>67.5</v>
      </c>
      <c r="F33" s="281">
        <f>D33*7</f>
        <v>945</v>
      </c>
      <c r="G33" s="273"/>
      <c r="H33" s="281">
        <v>67.5</v>
      </c>
      <c r="I33" s="281">
        <v>945</v>
      </c>
      <c r="J33" s="273"/>
      <c r="K33" s="281">
        <v>67.5</v>
      </c>
      <c r="L33" s="281">
        <v>945</v>
      </c>
      <c r="M33" s="273"/>
      <c r="N33" s="281">
        <v>67.5</v>
      </c>
      <c r="O33" s="281">
        <v>945</v>
      </c>
      <c r="P33" s="273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</row>
    <row r="34" spans="1:36" ht="15.75" customHeight="1">
      <c r="A34" s="272" t="s">
        <v>606</v>
      </c>
      <c r="B34" s="280" t="s">
        <v>382</v>
      </c>
      <c r="C34" s="274">
        <v>3</v>
      </c>
      <c r="D34" s="273">
        <v>135</v>
      </c>
      <c r="E34" s="281">
        <f>D34/2</f>
        <v>67.5</v>
      </c>
      <c r="F34" s="281">
        <f>D34*7</f>
        <v>945</v>
      </c>
      <c r="G34" s="273"/>
      <c r="H34" s="281">
        <v>67.5</v>
      </c>
      <c r="I34" s="281">
        <v>945</v>
      </c>
      <c r="J34" s="273"/>
      <c r="K34" s="281">
        <v>67.5</v>
      </c>
      <c r="L34" s="281">
        <v>945</v>
      </c>
      <c r="M34" s="273"/>
      <c r="N34" s="281">
        <v>67.5</v>
      </c>
      <c r="O34" s="281">
        <v>945</v>
      </c>
      <c r="P34" s="273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</row>
    <row r="35" spans="1:36" ht="15.75" customHeight="1">
      <c r="A35" s="287" t="s">
        <v>314</v>
      </c>
      <c r="B35" s="298"/>
      <c r="C35" s="286"/>
      <c r="D35" s="273"/>
      <c r="E35" s="277">
        <v>25</v>
      </c>
      <c r="F35" s="277">
        <v>33</v>
      </c>
      <c r="G35" s="286">
        <v>29</v>
      </c>
      <c r="H35" s="277">
        <v>25</v>
      </c>
      <c r="I35" s="277">
        <v>33</v>
      </c>
      <c r="J35" s="286">
        <v>29</v>
      </c>
      <c r="K35" s="281">
        <f>H35*0.8333</f>
        <v>20.8325</v>
      </c>
      <c r="L35" s="277">
        <v>33</v>
      </c>
      <c r="M35" s="286">
        <v>29</v>
      </c>
      <c r="N35" s="277">
        <v>17</v>
      </c>
      <c r="O35" s="277">
        <v>33</v>
      </c>
      <c r="P35" s="286">
        <v>29</v>
      </c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</row>
    <row r="36" spans="1:36" ht="15.75" customHeight="1">
      <c r="A36" s="287" t="s">
        <v>311</v>
      </c>
      <c r="B36" s="298"/>
      <c r="C36" s="286"/>
      <c r="D36" s="273"/>
      <c r="E36" s="286">
        <f>D37*E35</f>
        <v>1625</v>
      </c>
      <c r="F36" s="286">
        <f>D37*F35</f>
        <v>2145</v>
      </c>
      <c r="G36" s="286">
        <f>D37*G35</f>
        <v>1885</v>
      </c>
      <c r="H36" s="286">
        <v>1601.6</v>
      </c>
      <c r="I36" s="286">
        <v>2329.6</v>
      </c>
      <c r="J36" s="286">
        <f>D37*J35</f>
        <v>1885</v>
      </c>
      <c r="K36" s="286">
        <f>D37*K35</f>
        <v>1354.1125</v>
      </c>
      <c r="L36" s="286">
        <f>D37*L35</f>
        <v>2145</v>
      </c>
      <c r="M36" s="286">
        <f>D37*M35</f>
        <v>1885</v>
      </c>
      <c r="N36" s="286">
        <f>D37*N35</f>
        <v>1105</v>
      </c>
      <c r="O36" s="286">
        <f>D37*O35</f>
        <v>2145</v>
      </c>
      <c r="P36" s="286">
        <f>D37*P35</f>
        <v>1885</v>
      </c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</row>
    <row r="37" spans="1:36" ht="15.75" customHeight="1">
      <c r="A37" s="272" t="s">
        <v>560</v>
      </c>
      <c r="B37" s="280" t="s">
        <v>77</v>
      </c>
      <c r="C37" s="274">
        <v>2</v>
      </c>
      <c r="D37" s="273">
        <v>65</v>
      </c>
      <c r="E37" s="281">
        <f>D37/2</f>
        <v>32.5</v>
      </c>
      <c r="F37" s="281">
        <f>D37*7</f>
        <v>455</v>
      </c>
      <c r="G37" s="273"/>
      <c r="H37" s="281">
        <v>32.5</v>
      </c>
      <c r="I37" s="281">
        <v>455</v>
      </c>
      <c r="J37" s="297"/>
      <c r="K37" s="281">
        <v>32.5</v>
      </c>
      <c r="L37" s="281">
        <f>I37*0.835</f>
        <v>379.92500000000001</v>
      </c>
      <c r="M37" s="297"/>
      <c r="N37" s="281">
        <v>36.4</v>
      </c>
      <c r="O37" s="281">
        <f>I37*0.667</f>
        <v>303.48500000000001</v>
      </c>
      <c r="P37" s="297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</row>
    <row r="38" spans="1:36" ht="15.75" customHeight="1">
      <c r="A38" s="272" t="s">
        <v>565</v>
      </c>
      <c r="B38" s="280" t="s">
        <v>79</v>
      </c>
      <c r="C38" s="274">
        <v>1</v>
      </c>
      <c r="D38" s="273">
        <v>65</v>
      </c>
      <c r="E38" s="281">
        <f>D38</f>
        <v>65</v>
      </c>
      <c r="F38" s="281">
        <f>D38*14</f>
        <v>910</v>
      </c>
      <c r="G38" s="273"/>
      <c r="H38" s="281">
        <v>65</v>
      </c>
      <c r="I38" s="281">
        <v>910</v>
      </c>
      <c r="J38" s="273"/>
      <c r="K38" s="281">
        <v>65</v>
      </c>
      <c r="L38" s="281">
        <f>I38*0.835</f>
        <v>759.85</v>
      </c>
      <c r="M38" s="273"/>
      <c r="N38" s="281">
        <v>72.8</v>
      </c>
      <c r="O38" s="281">
        <f t="shared" ref="O38:O48" si="0">I38*0.667</f>
        <v>606.97</v>
      </c>
      <c r="P38" s="273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</row>
    <row r="39" spans="1:36" ht="15.75" customHeight="1">
      <c r="A39" s="272" t="s">
        <v>572</v>
      </c>
      <c r="B39" s="280" t="s">
        <v>81</v>
      </c>
      <c r="C39" s="274">
        <v>1</v>
      </c>
      <c r="D39" s="273">
        <v>65</v>
      </c>
      <c r="E39" s="281">
        <f>D39</f>
        <v>65</v>
      </c>
      <c r="F39" s="281">
        <f>D39*14</f>
        <v>910</v>
      </c>
      <c r="G39" s="273"/>
      <c r="H39" s="281">
        <v>65</v>
      </c>
      <c r="I39" s="281">
        <v>910</v>
      </c>
      <c r="J39" s="273"/>
      <c r="K39" s="281">
        <v>65</v>
      </c>
      <c r="L39" s="281">
        <f>I39*0.835</f>
        <v>759.85</v>
      </c>
      <c r="M39" s="273"/>
      <c r="N39" s="281">
        <v>72.8</v>
      </c>
      <c r="O39" s="281">
        <f t="shared" si="0"/>
        <v>606.97</v>
      </c>
      <c r="P39" s="273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</row>
    <row r="40" spans="1:36" ht="15.75" customHeight="1">
      <c r="A40" s="272" t="s">
        <v>644</v>
      </c>
      <c r="B40" s="280" t="s">
        <v>87</v>
      </c>
      <c r="C40" s="274">
        <v>1</v>
      </c>
      <c r="D40" s="273">
        <v>65</v>
      </c>
      <c r="E40" s="281">
        <f>D40</f>
        <v>65</v>
      </c>
      <c r="F40" s="281">
        <f>D40*14</f>
        <v>910</v>
      </c>
      <c r="G40" s="273"/>
      <c r="H40" s="281">
        <v>65</v>
      </c>
      <c r="I40" s="281">
        <v>910</v>
      </c>
      <c r="J40" s="273"/>
      <c r="K40" s="281">
        <v>65</v>
      </c>
      <c r="L40" s="281">
        <f t="shared" ref="L40:L47" si="1">I40*0.835</f>
        <v>759.85</v>
      </c>
      <c r="M40" s="273"/>
      <c r="N40" s="281">
        <v>72.8</v>
      </c>
      <c r="O40" s="281">
        <f t="shared" si="0"/>
        <v>606.97</v>
      </c>
      <c r="P40" s="273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</row>
    <row r="41" spans="1:36" ht="15.75" customHeight="1">
      <c r="A41" s="272" t="s">
        <v>576</v>
      </c>
      <c r="B41" s="280" t="s">
        <v>390</v>
      </c>
      <c r="C41" s="274">
        <v>3</v>
      </c>
      <c r="D41" s="273">
        <v>65</v>
      </c>
      <c r="E41" s="281">
        <f>D41/2</f>
        <v>32.5</v>
      </c>
      <c r="F41" s="281">
        <f>D41*7</f>
        <v>455</v>
      </c>
      <c r="G41" s="273"/>
      <c r="H41" s="281">
        <v>32.5</v>
      </c>
      <c r="I41" s="281">
        <v>455</v>
      </c>
      <c r="J41" s="273"/>
      <c r="K41" s="281">
        <v>32.5</v>
      </c>
      <c r="L41" s="281">
        <f t="shared" si="1"/>
        <v>379.92500000000001</v>
      </c>
      <c r="M41" s="273"/>
      <c r="N41" s="281">
        <v>36.4</v>
      </c>
      <c r="O41" s="281">
        <f t="shared" si="0"/>
        <v>303.48500000000001</v>
      </c>
      <c r="P41" s="273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</row>
    <row r="42" spans="1:36" ht="15.75" customHeight="1">
      <c r="A42" s="272" t="s">
        <v>581</v>
      </c>
      <c r="B42" s="280" t="s">
        <v>90</v>
      </c>
      <c r="C42" s="274">
        <v>1</v>
      </c>
      <c r="D42" s="273">
        <v>65</v>
      </c>
      <c r="E42" s="281">
        <f>D42</f>
        <v>65</v>
      </c>
      <c r="F42" s="281">
        <f>D42*14</f>
        <v>910</v>
      </c>
      <c r="G42" s="273"/>
      <c r="H42" s="281">
        <v>65</v>
      </c>
      <c r="I42" s="281">
        <v>910</v>
      </c>
      <c r="J42" s="273"/>
      <c r="K42" s="281">
        <v>65</v>
      </c>
      <c r="L42" s="281">
        <f t="shared" si="1"/>
        <v>759.85</v>
      </c>
      <c r="M42" s="273"/>
      <c r="N42" s="281">
        <v>72.8</v>
      </c>
      <c r="O42" s="281">
        <f t="shared" si="0"/>
        <v>606.97</v>
      </c>
      <c r="P42" s="273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</row>
    <row r="43" spans="1:36" ht="15.75" customHeight="1">
      <c r="A43" s="272" t="s">
        <v>649</v>
      </c>
      <c r="B43" s="280" t="s">
        <v>92</v>
      </c>
      <c r="C43" s="274">
        <v>2</v>
      </c>
      <c r="D43" s="273">
        <v>65</v>
      </c>
      <c r="E43" s="281">
        <f>D43/2</f>
        <v>32.5</v>
      </c>
      <c r="F43" s="281">
        <f>D43*7</f>
        <v>455</v>
      </c>
      <c r="G43" s="273"/>
      <c r="H43" s="281">
        <v>32.5</v>
      </c>
      <c r="I43" s="281">
        <v>455</v>
      </c>
      <c r="J43" s="273"/>
      <c r="K43" s="281">
        <v>32.5</v>
      </c>
      <c r="L43" s="281">
        <f t="shared" si="1"/>
        <v>379.92500000000001</v>
      </c>
      <c r="M43" s="273"/>
      <c r="N43" s="281">
        <v>36.4</v>
      </c>
      <c r="O43" s="281">
        <f t="shared" si="0"/>
        <v>303.48500000000001</v>
      </c>
      <c r="P43" s="273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</row>
    <row r="44" spans="1:36" ht="15.75" customHeight="1">
      <c r="A44" s="296" t="s">
        <v>589</v>
      </c>
      <c r="B44" s="280" t="s">
        <v>96</v>
      </c>
      <c r="C44" s="274">
        <v>2</v>
      </c>
      <c r="D44" s="273">
        <v>65</v>
      </c>
      <c r="E44" s="281">
        <f>D44/2</f>
        <v>32.5</v>
      </c>
      <c r="F44" s="281">
        <f>D44*7</f>
        <v>455</v>
      </c>
      <c r="G44" s="273"/>
      <c r="H44" s="281">
        <v>32.5</v>
      </c>
      <c r="I44" s="281">
        <v>455</v>
      </c>
      <c r="J44" s="273"/>
      <c r="K44" s="281">
        <v>32.5</v>
      </c>
      <c r="L44" s="281">
        <f t="shared" si="1"/>
        <v>379.92500000000001</v>
      </c>
      <c r="M44" s="273"/>
      <c r="N44" s="281">
        <v>36.4</v>
      </c>
      <c r="O44" s="281">
        <f t="shared" si="0"/>
        <v>303.48500000000001</v>
      </c>
      <c r="P44" s="273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</row>
    <row r="45" spans="1:36" ht="15.75" customHeight="1">
      <c r="A45" s="296" t="s">
        <v>623</v>
      </c>
      <c r="B45" s="280" t="s">
        <v>98</v>
      </c>
      <c r="C45" s="274">
        <v>3</v>
      </c>
      <c r="D45" s="273">
        <v>65</v>
      </c>
      <c r="E45" s="281">
        <f>D45/2</f>
        <v>32.5</v>
      </c>
      <c r="F45" s="281">
        <f>D45*7</f>
        <v>455</v>
      </c>
      <c r="G45" s="273"/>
      <c r="H45" s="281">
        <v>32.5</v>
      </c>
      <c r="I45" s="281">
        <v>455</v>
      </c>
      <c r="J45" s="273"/>
      <c r="K45" s="281">
        <v>32.5</v>
      </c>
      <c r="L45" s="281">
        <f t="shared" si="1"/>
        <v>379.92500000000001</v>
      </c>
      <c r="M45" s="273"/>
      <c r="N45" s="281">
        <v>36.4</v>
      </c>
      <c r="O45" s="281">
        <f t="shared" si="0"/>
        <v>303.48500000000001</v>
      </c>
      <c r="P45" s="273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</row>
    <row r="46" spans="1:36" ht="15.75" customHeight="1">
      <c r="A46" s="272" t="s">
        <v>601</v>
      </c>
      <c r="B46" s="280" t="s">
        <v>100</v>
      </c>
      <c r="C46" s="274">
        <v>3</v>
      </c>
      <c r="D46" s="273">
        <v>65</v>
      </c>
      <c r="E46" s="281">
        <f>D46/2</f>
        <v>32.5</v>
      </c>
      <c r="F46" s="281">
        <f>D46*7</f>
        <v>455</v>
      </c>
      <c r="G46" s="273"/>
      <c r="H46" s="281">
        <v>32.5</v>
      </c>
      <c r="I46" s="281">
        <v>455</v>
      </c>
      <c r="J46" s="273"/>
      <c r="K46" s="281">
        <v>32.5</v>
      </c>
      <c r="L46" s="281">
        <f t="shared" si="1"/>
        <v>379.92500000000001</v>
      </c>
      <c r="M46" s="273"/>
      <c r="N46" s="281">
        <v>36.4</v>
      </c>
      <c r="O46" s="281">
        <f t="shared" si="0"/>
        <v>303.48500000000001</v>
      </c>
      <c r="P46" s="273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</row>
    <row r="47" spans="1:36" ht="15.75" customHeight="1">
      <c r="A47" s="272" t="s">
        <v>602</v>
      </c>
      <c r="B47" s="280" t="s">
        <v>102</v>
      </c>
      <c r="C47" s="274">
        <v>1</v>
      </c>
      <c r="D47" s="273">
        <v>65</v>
      </c>
      <c r="E47" s="281">
        <f>D47</f>
        <v>65</v>
      </c>
      <c r="F47" s="281">
        <f>D47*14</f>
        <v>910</v>
      </c>
      <c r="G47" s="273"/>
      <c r="H47" s="281">
        <v>65</v>
      </c>
      <c r="I47" s="281">
        <v>910</v>
      </c>
      <c r="J47" s="273"/>
      <c r="K47" s="281">
        <v>65</v>
      </c>
      <c r="L47" s="281">
        <f t="shared" si="1"/>
        <v>759.85</v>
      </c>
      <c r="M47" s="273"/>
      <c r="N47" s="281">
        <v>72.8</v>
      </c>
      <c r="O47" s="281">
        <f t="shared" si="0"/>
        <v>606.97</v>
      </c>
      <c r="P47" s="273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</row>
    <row r="48" spans="1:36" ht="15.75" customHeight="1">
      <c r="A48" s="272" t="s">
        <v>654</v>
      </c>
      <c r="B48" s="280" t="s">
        <v>391</v>
      </c>
      <c r="C48" s="274">
        <v>2</v>
      </c>
      <c r="D48" s="273">
        <v>65</v>
      </c>
      <c r="E48" s="281">
        <f>D48/2</f>
        <v>32.5</v>
      </c>
      <c r="F48" s="281">
        <f>D48*7</f>
        <v>455</v>
      </c>
      <c r="G48" s="273"/>
      <c r="H48" s="281">
        <v>32.5</v>
      </c>
      <c r="I48" s="281">
        <v>455</v>
      </c>
      <c r="J48" s="273"/>
      <c r="K48" s="281">
        <v>32.5</v>
      </c>
      <c r="L48" s="281">
        <f>I48*0.835</f>
        <v>379.92500000000001</v>
      </c>
      <c r="M48" s="273"/>
      <c r="N48" s="281">
        <v>36.4</v>
      </c>
      <c r="O48" s="281">
        <f t="shared" si="0"/>
        <v>303.48500000000001</v>
      </c>
      <c r="P48" s="273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</row>
    <row r="49" spans="1:36" ht="15.75" customHeight="1">
      <c r="A49" s="287" t="s">
        <v>773</v>
      </c>
      <c r="B49" s="286"/>
      <c r="C49" s="286"/>
      <c r="D49" s="273"/>
      <c r="E49" s="277">
        <v>6</v>
      </c>
      <c r="F49" s="277">
        <v>13</v>
      </c>
      <c r="G49" s="295">
        <v>9.5</v>
      </c>
      <c r="H49" s="277">
        <v>6</v>
      </c>
      <c r="I49" s="277">
        <v>13</v>
      </c>
      <c r="J49" s="295">
        <v>9.5</v>
      </c>
      <c r="K49" s="281">
        <f>H49*1.333</f>
        <v>7.9979999999999993</v>
      </c>
      <c r="L49" s="281">
        <f>I49*1.2</f>
        <v>15.6</v>
      </c>
      <c r="M49" s="297">
        <v>12</v>
      </c>
      <c r="N49" s="277">
        <v>6</v>
      </c>
      <c r="O49" s="277">
        <v>13</v>
      </c>
      <c r="P49" s="295">
        <v>9.5</v>
      </c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</row>
    <row r="50" spans="1:36" ht="15.75" customHeight="1">
      <c r="A50" s="287" t="s">
        <v>311</v>
      </c>
      <c r="B50" s="286"/>
      <c r="C50" s="286"/>
      <c r="D50" s="278"/>
      <c r="E50" s="286">
        <f>D51*E49</f>
        <v>900</v>
      </c>
      <c r="F50" s="286">
        <f>D51*F49</f>
        <v>1950</v>
      </c>
      <c r="G50" s="286">
        <f>D51*G49</f>
        <v>1425</v>
      </c>
      <c r="H50" s="286">
        <v>1050</v>
      </c>
      <c r="I50" s="286">
        <v>2100</v>
      </c>
      <c r="J50" s="286">
        <f>D51*J49</f>
        <v>1425</v>
      </c>
      <c r="K50" s="286">
        <f>D51*K49</f>
        <v>1199.6999999999998</v>
      </c>
      <c r="L50" s="286">
        <f>D51*L49</f>
        <v>2340</v>
      </c>
      <c r="M50" s="286">
        <f>D51*M49</f>
        <v>1800</v>
      </c>
      <c r="N50" s="286">
        <f>D51*N49</f>
        <v>900</v>
      </c>
      <c r="O50" s="286">
        <f>D51*O49</f>
        <v>1950</v>
      </c>
      <c r="P50" s="286">
        <f>D51*P49</f>
        <v>1425</v>
      </c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</row>
    <row r="51" spans="1:36" ht="15.75" customHeight="1">
      <c r="A51" s="272" t="s">
        <v>561</v>
      </c>
      <c r="B51" s="280" t="s">
        <v>107</v>
      </c>
      <c r="C51" s="274">
        <v>2</v>
      </c>
      <c r="D51" s="273">
        <v>150</v>
      </c>
      <c r="E51" s="277">
        <f>D51/2</f>
        <v>75</v>
      </c>
      <c r="F51" s="277">
        <f>D51*7</f>
        <v>1050</v>
      </c>
      <c r="G51" s="295"/>
      <c r="H51" s="277">
        <v>75</v>
      </c>
      <c r="I51" s="277">
        <v>1050</v>
      </c>
      <c r="J51" s="273"/>
      <c r="K51" s="277">
        <v>75</v>
      </c>
      <c r="L51" s="281">
        <f>I51*1.33</f>
        <v>1396.5</v>
      </c>
      <c r="M51" s="273"/>
      <c r="N51" s="277">
        <v>75</v>
      </c>
      <c r="O51" s="281">
        <f t="shared" ref="O51:O53" si="2">I51*0.667</f>
        <v>700.35</v>
      </c>
      <c r="P51" s="273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</row>
    <row r="52" spans="1:36" ht="15.75" customHeight="1">
      <c r="A52" s="272" t="s">
        <v>562</v>
      </c>
      <c r="B52" s="280" t="s">
        <v>109</v>
      </c>
      <c r="C52" s="274">
        <v>2</v>
      </c>
      <c r="D52" s="273">
        <v>270</v>
      </c>
      <c r="E52" s="277">
        <f>D52/2</f>
        <v>135</v>
      </c>
      <c r="F52" s="277">
        <f>D52*7</f>
        <v>1890</v>
      </c>
      <c r="G52" s="273"/>
      <c r="H52" s="277">
        <v>125</v>
      </c>
      <c r="I52" s="277">
        <v>1750</v>
      </c>
      <c r="J52" s="273"/>
      <c r="K52" s="316">
        <v>135</v>
      </c>
      <c r="L52" s="281">
        <f>I52*1.33</f>
        <v>2327.5</v>
      </c>
      <c r="M52" s="285"/>
      <c r="N52" s="316">
        <v>135</v>
      </c>
      <c r="O52" s="281">
        <f t="shared" si="2"/>
        <v>1167.25</v>
      </c>
      <c r="P52" s="285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</row>
    <row r="53" spans="1:36" ht="15.75" customHeight="1">
      <c r="A53" s="272" t="s">
        <v>599</v>
      </c>
      <c r="B53" s="280" t="s">
        <v>111</v>
      </c>
      <c r="C53" s="274">
        <v>3</v>
      </c>
      <c r="D53" s="273">
        <v>40</v>
      </c>
      <c r="E53" s="277">
        <f>D53/2</f>
        <v>20</v>
      </c>
      <c r="F53" s="277">
        <f>D53*7</f>
        <v>280</v>
      </c>
      <c r="G53" s="273"/>
      <c r="H53" s="277">
        <v>20</v>
      </c>
      <c r="I53" s="277">
        <v>280</v>
      </c>
      <c r="J53" s="273"/>
      <c r="K53" s="277">
        <v>40</v>
      </c>
      <c r="L53" s="281">
        <f>I53*1.33</f>
        <v>372.40000000000003</v>
      </c>
      <c r="M53" s="285"/>
      <c r="N53" s="277">
        <v>40</v>
      </c>
      <c r="O53" s="281">
        <f t="shared" si="2"/>
        <v>186.76000000000002</v>
      </c>
      <c r="P53" s="285"/>
      <c r="Q53" s="272"/>
      <c r="R53" s="293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</row>
    <row r="54" spans="1:36" ht="15.75" customHeight="1">
      <c r="A54" s="279"/>
      <c r="B54" s="278"/>
      <c r="C54" s="278"/>
      <c r="D54" s="273"/>
      <c r="E54" s="308">
        <v>24</v>
      </c>
      <c r="F54" s="308">
        <v>48</v>
      </c>
      <c r="G54" s="273">
        <v>36</v>
      </c>
      <c r="H54" s="308">
        <v>24</v>
      </c>
      <c r="I54" s="308">
        <v>48</v>
      </c>
      <c r="J54" s="273">
        <v>36</v>
      </c>
      <c r="K54" s="308">
        <v>24</v>
      </c>
      <c r="L54" s="308">
        <v>48</v>
      </c>
      <c r="M54" s="273">
        <v>36</v>
      </c>
      <c r="N54" s="308">
        <v>12</v>
      </c>
      <c r="O54" s="308">
        <v>24</v>
      </c>
      <c r="P54" s="273">
        <v>36</v>
      </c>
      <c r="Q54" s="272"/>
      <c r="R54" s="293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</row>
    <row r="55" spans="1:36" ht="15.75" customHeight="1">
      <c r="A55" s="294" t="s">
        <v>775</v>
      </c>
      <c r="B55" s="286"/>
      <c r="C55" s="286"/>
      <c r="D55" s="278"/>
      <c r="E55" s="286">
        <f>D56*E54</f>
        <v>2400</v>
      </c>
      <c r="F55" s="286">
        <f>D56*F54</f>
        <v>4800</v>
      </c>
      <c r="G55" s="286">
        <f>D56*G54</f>
        <v>3600</v>
      </c>
      <c r="H55" s="286">
        <v>2800</v>
      </c>
      <c r="I55" s="286">
        <v>5600</v>
      </c>
      <c r="J55" s="286">
        <f>D56*J54</f>
        <v>3600</v>
      </c>
      <c r="K55" s="286">
        <f>D56*K54</f>
        <v>2400</v>
      </c>
      <c r="L55" s="286">
        <f>D56*L54</f>
        <v>4800</v>
      </c>
      <c r="M55" s="286">
        <f>D56*M54</f>
        <v>3600</v>
      </c>
      <c r="N55" s="286">
        <f>D56*N54</f>
        <v>1200</v>
      </c>
      <c r="O55" s="286">
        <f>D56*O54</f>
        <v>2400</v>
      </c>
      <c r="P55" s="286">
        <f>D56*P54</f>
        <v>3600</v>
      </c>
      <c r="Q55" s="272"/>
      <c r="R55" s="293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</row>
    <row r="56" spans="1:36" ht="15.75" customHeight="1">
      <c r="A56" s="272" t="s">
        <v>605</v>
      </c>
      <c r="B56" s="280" t="s">
        <v>122</v>
      </c>
      <c r="C56" s="274">
        <v>3</v>
      </c>
      <c r="D56" s="273">
        <v>100</v>
      </c>
      <c r="E56" s="281">
        <f>D56/2</f>
        <v>50</v>
      </c>
      <c r="F56" s="281">
        <f t="shared" ref="F56:F63" si="3">D56*2</f>
        <v>200</v>
      </c>
      <c r="G56" s="282"/>
      <c r="H56" s="281">
        <v>50</v>
      </c>
      <c r="I56" s="281">
        <v>200</v>
      </c>
      <c r="J56" s="273"/>
      <c r="K56" s="281">
        <v>50</v>
      </c>
      <c r="L56" s="281">
        <v>200</v>
      </c>
      <c r="M56" s="273"/>
      <c r="N56" s="281">
        <v>50</v>
      </c>
      <c r="O56" s="281">
        <f>L56/2</f>
        <v>100</v>
      </c>
      <c r="P56" s="273"/>
      <c r="Q56" s="272"/>
      <c r="R56" s="272"/>
      <c r="S56" s="272"/>
      <c r="T56" s="292"/>
      <c r="U56" s="291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</row>
    <row r="57" spans="1:36" ht="15.75" customHeight="1">
      <c r="A57" s="290" t="s">
        <v>604</v>
      </c>
      <c r="B57" s="289" t="s">
        <v>124</v>
      </c>
      <c r="C57" s="274">
        <v>3</v>
      </c>
      <c r="D57" s="273">
        <v>100</v>
      </c>
      <c r="E57" s="281">
        <f>D56/2</f>
        <v>50</v>
      </c>
      <c r="F57" s="281">
        <f t="shared" si="3"/>
        <v>200</v>
      </c>
      <c r="G57" s="282"/>
      <c r="H57" s="281">
        <v>50</v>
      </c>
      <c r="I57" s="281">
        <v>200</v>
      </c>
      <c r="J57" s="273"/>
      <c r="K57" s="288">
        <v>50</v>
      </c>
      <c r="L57" s="281">
        <v>200</v>
      </c>
      <c r="M57" s="273"/>
      <c r="N57" s="288">
        <v>50</v>
      </c>
      <c r="O57" s="281">
        <f t="shared" ref="O57:O73" si="4">L57/2</f>
        <v>100</v>
      </c>
      <c r="P57" s="273"/>
      <c r="Q57" s="272"/>
      <c r="R57" s="272"/>
      <c r="S57" s="272"/>
      <c r="T57" s="272"/>
      <c r="U57" s="291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</row>
    <row r="58" spans="1:36" ht="15.75" customHeight="1">
      <c r="A58" s="290" t="s">
        <v>603</v>
      </c>
      <c r="B58" s="289" t="s">
        <v>128</v>
      </c>
      <c r="C58" s="274">
        <v>3</v>
      </c>
      <c r="D58" s="273">
        <v>135</v>
      </c>
      <c r="E58" s="281">
        <f t="shared" ref="E58:E63" si="5">D58/2</f>
        <v>67.5</v>
      </c>
      <c r="F58" s="281">
        <f t="shared" si="3"/>
        <v>270</v>
      </c>
      <c r="G58" s="282"/>
      <c r="H58" s="281">
        <v>67.5</v>
      </c>
      <c r="I58" s="281">
        <v>400</v>
      </c>
      <c r="J58" s="273"/>
      <c r="K58" s="288">
        <v>67.5</v>
      </c>
      <c r="L58" s="281">
        <v>400</v>
      </c>
      <c r="M58" s="273"/>
      <c r="N58" s="288">
        <v>67.5</v>
      </c>
      <c r="O58" s="281">
        <f t="shared" si="4"/>
        <v>200</v>
      </c>
      <c r="P58" s="273"/>
      <c r="Q58" s="272"/>
      <c r="R58" s="272"/>
      <c r="S58" s="272"/>
      <c r="T58" s="272"/>
      <c r="U58" s="291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</row>
    <row r="59" spans="1:36" ht="15.75" customHeight="1">
      <c r="A59" s="272" t="s">
        <v>143</v>
      </c>
      <c r="B59" s="280" t="s">
        <v>136</v>
      </c>
      <c r="C59" s="274">
        <v>3</v>
      </c>
      <c r="D59" s="273">
        <v>100</v>
      </c>
      <c r="E59" s="281">
        <f t="shared" si="5"/>
        <v>50</v>
      </c>
      <c r="F59" s="281">
        <f t="shared" si="3"/>
        <v>200</v>
      </c>
      <c r="G59" s="282"/>
      <c r="H59" s="281">
        <v>50</v>
      </c>
      <c r="I59" s="281">
        <v>200</v>
      </c>
      <c r="J59" s="273"/>
      <c r="K59" s="281">
        <v>50</v>
      </c>
      <c r="L59" s="281">
        <v>200</v>
      </c>
      <c r="M59" s="273"/>
      <c r="N59" s="281">
        <v>50</v>
      </c>
      <c r="O59" s="281">
        <f t="shared" si="4"/>
        <v>100</v>
      </c>
      <c r="P59" s="273"/>
      <c r="Q59" s="272"/>
      <c r="R59" s="272"/>
      <c r="S59" s="272"/>
      <c r="T59" s="272"/>
      <c r="U59" s="291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</row>
    <row r="60" spans="1:36" ht="15.75" customHeight="1">
      <c r="A60" s="272" t="s">
        <v>595</v>
      </c>
      <c r="B60" s="280" t="s">
        <v>138</v>
      </c>
      <c r="C60" s="274">
        <v>2</v>
      </c>
      <c r="D60" s="273">
        <v>150</v>
      </c>
      <c r="E60" s="281">
        <f t="shared" si="5"/>
        <v>75</v>
      </c>
      <c r="F60" s="281">
        <f t="shared" si="3"/>
        <v>300</v>
      </c>
      <c r="G60" s="282"/>
      <c r="H60" s="281">
        <v>75</v>
      </c>
      <c r="I60" s="281">
        <v>300</v>
      </c>
      <c r="J60" s="273"/>
      <c r="K60" s="281">
        <v>75</v>
      </c>
      <c r="L60" s="281">
        <v>300</v>
      </c>
      <c r="M60" s="273"/>
      <c r="N60" s="281">
        <v>75</v>
      </c>
      <c r="O60" s="281">
        <f t="shared" si="4"/>
        <v>150</v>
      </c>
      <c r="P60" s="273"/>
      <c r="Q60" s="272"/>
      <c r="R60" s="272"/>
      <c r="S60" s="272"/>
      <c r="T60" s="272"/>
      <c r="U60" s="291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</row>
    <row r="61" spans="1:36" ht="15.75" customHeight="1">
      <c r="A61" s="290" t="s">
        <v>648</v>
      </c>
      <c r="B61" s="289" t="s">
        <v>140</v>
      </c>
      <c r="C61" s="274">
        <v>2</v>
      </c>
      <c r="D61" s="273">
        <v>150</v>
      </c>
      <c r="E61" s="281">
        <f t="shared" si="5"/>
        <v>75</v>
      </c>
      <c r="F61" s="281">
        <f t="shared" si="3"/>
        <v>300</v>
      </c>
      <c r="G61" s="282"/>
      <c r="H61" s="281">
        <v>75</v>
      </c>
      <c r="I61" s="281">
        <v>300</v>
      </c>
      <c r="J61" s="273"/>
      <c r="K61" s="288">
        <v>75</v>
      </c>
      <c r="L61" s="281">
        <v>300</v>
      </c>
      <c r="M61" s="273"/>
      <c r="N61" s="288">
        <v>75</v>
      </c>
      <c r="O61" s="281">
        <f t="shared" si="4"/>
        <v>150</v>
      </c>
      <c r="P61" s="273"/>
      <c r="Q61" s="272"/>
      <c r="R61" s="272"/>
      <c r="S61" s="272"/>
      <c r="T61" s="272"/>
      <c r="U61" s="291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</row>
    <row r="62" spans="1:36" ht="15.75" customHeight="1">
      <c r="A62" s="290" t="s">
        <v>593</v>
      </c>
      <c r="B62" s="289" t="s">
        <v>142</v>
      </c>
      <c r="C62" s="274">
        <v>3</v>
      </c>
      <c r="D62" s="273">
        <v>100</v>
      </c>
      <c r="E62" s="281">
        <f t="shared" si="5"/>
        <v>50</v>
      </c>
      <c r="F62" s="281">
        <f t="shared" si="3"/>
        <v>200</v>
      </c>
      <c r="G62" s="282"/>
      <c r="H62" s="281">
        <v>50</v>
      </c>
      <c r="I62" s="281">
        <v>200</v>
      </c>
      <c r="J62" s="273"/>
      <c r="K62" s="288">
        <v>50</v>
      </c>
      <c r="L62" s="281">
        <v>200</v>
      </c>
      <c r="M62" s="273"/>
      <c r="N62" s="288">
        <v>50</v>
      </c>
      <c r="O62" s="281">
        <f t="shared" si="4"/>
        <v>100</v>
      </c>
      <c r="P62" s="273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</row>
    <row r="63" spans="1:36" ht="15.75" customHeight="1">
      <c r="A63" s="272" t="s">
        <v>590</v>
      </c>
      <c r="B63" s="280" t="s">
        <v>144</v>
      </c>
      <c r="C63" s="274">
        <v>3</v>
      </c>
      <c r="D63" s="273">
        <v>100</v>
      </c>
      <c r="E63" s="281">
        <f t="shared" si="5"/>
        <v>50</v>
      </c>
      <c r="F63" s="281">
        <f t="shared" si="3"/>
        <v>200</v>
      </c>
      <c r="G63" s="282"/>
      <c r="H63" s="281">
        <v>50</v>
      </c>
      <c r="I63" s="281">
        <v>200</v>
      </c>
      <c r="J63" s="273"/>
      <c r="K63" s="281">
        <v>50</v>
      </c>
      <c r="L63" s="281">
        <v>200</v>
      </c>
      <c r="M63" s="273"/>
      <c r="N63" s="281">
        <v>50</v>
      </c>
      <c r="O63" s="281">
        <f t="shared" si="4"/>
        <v>100</v>
      </c>
      <c r="P63" s="273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</row>
    <row r="64" spans="1:36" ht="15.75" customHeight="1">
      <c r="A64" s="272" t="s">
        <v>564</v>
      </c>
      <c r="B64" s="280" t="s">
        <v>145</v>
      </c>
      <c r="C64" s="274">
        <v>1</v>
      </c>
      <c r="D64" s="273">
        <v>50</v>
      </c>
      <c r="E64" s="281">
        <f>D64</f>
        <v>50</v>
      </c>
      <c r="F64" s="281">
        <f>D64*14</f>
        <v>700</v>
      </c>
      <c r="G64" s="282"/>
      <c r="H64" s="281">
        <v>50</v>
      </c>
      <c r="I64" s="281">
        <v>420</v>
      </c>
      <c r="J64" s="273"/>
      <c r="K64" s="281">
        <v>50</v>
      </c>
      <c r="L64" s="281">
        <v>420</v>
      </c>
      <c r="M64" s="273"/>
      <c r="N64" s="281">
        <v>50</v>
      </c>
      <c r="O64" s="281">
        <f t="shared" si="4"/>
        <v>210</v>
      </c>
      <c r="P64" s="273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</row>
    <row r="65" spans="1:36" ht="15.75" customHeight="1">
      <c r="A65" s="272" t="s">
        <v>566</v>
      </c>
      <c r="B65" s="280" t="s">
        <v>147</v>
      </c>
      <c r="C65" s="274">
        <v>1</v>
      </c>
      <c r="D65" s="273">
        <v>50</v>
      </c>
      <c r="E65" s="281">
        <f>D65</f>
        <v>50</v>
      </c>
      <c r="F65" s="281">
        <f>D65*14</f>
        <v>700</v>
      </c>
      <c r="G65" s="282"/>
      <c r="H65" s="281">
        <v>50</v>
      </c>
      <c r="I65" s="281">
        <v>1400</v>
      </c>
      <c r="J65" s="273"/>
      <c r="K65" s="281">
        <v>50</v>
      </c>
      <c r="L65" s="281">
        <v>1400</v>
      </c>
      <c r="M65" s="273"/>
      <c r="N65" s="281">
        <v>50</v>
      </c>
      <c r="O65" s="281">
        <f t="shared" si="4"/>
        <v>700</v>
      </c>
      <c r="P65" s="273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</row>
    <row r="66" spans="1:36" ht="15.75" customHeight="1">
      <c r="A66" s="272" t="s">
        <v>569</v>
      </c>
      <c r="B66" s="280" t="s">
        <v>155</v>
      </c>
      <c r="C66" s="274">
        <v>3</v>
      </c>
      <c r="D66" s="273">
        <v>150</v>
      </c>
      <c r="E66" s="281">
        <f>D66/2</f>
        <v>75</v>
      </c>
      <c r="F66" s="281">
        <f>D66*14</f>
        <v>2100</v>
      </c>
      <c r="G66" s="282"/>
      <c r="H66" s="281">
        <v>75</v>
      </c>
      <c r="I66" s="281">
        <v>2100</v>
      </c>
      <c r="J66" s="273"/>
      <c r="K66" s="281">
        <v>75</v>
      </c>
      <c r="L66" s="281">
        <v>2100</v>
      </c>
      <c r="M66" s="273"/>
      <c r="N66" s="281">
        <v>75</v>
      </c>
      <c r="O66" s="281">
        <f t="shared" si="4"/>
        <v>1050</v>
      </c>
      <c r="P66" s="273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</row>
    <row r="67" spans="1:36" ht="15.75" customHeight="1">
      <c r="A67" s="272" t="s">
        <v>575</v>
      </c>
      <c r="B67" s="280" t="s">
        <v>157</v>
      </c>
      <c r="C67" s="274">
        <v>3</v>
      </c>
      <c r="D67" s="273">
        <v>50</v>
      </c>
      <c r="E67" s="281">
        <f>D67/2</f>
        <v>25</v>
      </c>
      <c r="F67" s="281">
        <f>D67*14</f>
        <v>700</v>
      </c>
      <c r="G67" s="282"/>
      <c r="H67" s="281">
        <v>25</v>
      </c>
      <c r="I67" s="281">
        <v>700</v>
      </c>
      <c r="J67" s="273"/>
      <c r="K67" s="281">
        <v>25</v>
      </c>
      <c r="L67" s="281">
        <v>700</v>
      </c>
      <c r="M67" s="273"/>
      <c r="N67" s="281">
        <v>25</v>
      </c>
      <c r="O67" s="281">
        <f t="shared" si="4"/>
        <v>350</v>
      </c>
      <c r="P67" s="273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</row>
    <row r="68" spans="1:36" ht="15.75" customHeight="1">
      <c r="A68" s="272" t="s">
        <v>579</v>
      </c>
      <c r="B68" s="280" t="s">
        <v>418</v>
      </c>
      <c r="C68" s="274">
        <v>1</v>
      </c>
      <c r="D68" s="273">
        <v>50</v>
      </c>
      <c r="E68" s="281">
        <f>D68</f>
        <v>50</v>
      </c>
      <c r="F68" s="281">
        <f>D68*14</f>
        <v>700</v>
      </c>
      <c r="G68" s="282"/>
      <c r="H68" s="281">
        <v>50</v>
      </c>
      <c r="I68" s="281">
        <v>420</v>
      </c>
      <c r="J68" s="273"/>
      <c r="K68" s="281">
        <v>50</v>
      </c>
      <c r="L68" s="281">
        <v>420</v>
      </c>
      <c r="M68" s="273"/>
      <c r="N68" s="281">
        <v>50</v>
      </c>
      <c r="O68" s="281">
        <f t="shared" si="4"/>
        <v>210</v>
      </c>
      <c r="P68" s="273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</row>
    <row r="69" spans="1:36" ht="15.75" customHeight="1">
      <c r="A69" s="272" t="s">
        <v>583</v>
      </c>
      <c r="B69" s="280" t="s">
        <v>149</v>
      </c>
      <c r="C69" s="274">
        <v>3</v>
      </c>
      <c r="D69" s="273">
        <v>50</v>
      </c>
      <c r="E69" s="281">
        <f>D69</f>
        <v>50</v>
      </c>
      <c r="F69" s="281">
        <f>D69*2</f>
        <v>100</v>
      </c>
      <c r="G69" s="282"/>
      <c r="H69" s="281">
        <v>50</v>
      </c>
      <c r="I69" s="281">
        <v>100</v>
      </c>
      <c r="J69" s="273"/>
      <c r="K69" s="281">
        <v>50</v>
      </c>
      <c r="L69" s="281">
        <v>100</v>
      </c>
      <c r="M69" s="273"/>
      <c r="N69" s="281">
        <v>50</v>
      </c>
      <c r="O69" s="281">
        <f t="shared" si="4"/>
        <v>50</v>
      </c>
      <c r="P69" s="273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</row>
    <row r="70" spans="1:36" ht="15.75" customHeight="1">
      <c r="A70" s="290" t="s">
        <v>585</v>
      </c>
      <c r="B70" s="289" t="s">
        <v>162</v>
      </c>
      <c r="C70" s="274">
        <v>3</v>
      </c>
      <c r="D70" s="273">
        <v>150</v>
      </c>
      <c r="E70" s="281">
        <f>D70/2</f>
        <v>75</v>
      </c>
      <c r="F70" s="277">
        <f>D70*7</f>
        <v>1050</v>
      </c>
      <c r="G70" s="282"/>
      <c r="H70" s="281">
        <v>75</v>
      </c>
      <c r="I70" s="281">
        <v>1050</v>
      </c>
      <c r="J70" s="273"/>
      <c r="K70" s="288">
        <v>75</v>
      </c>
      <c r="L70" s="281">
        <v>1050</v>
      </c>
      <c r="M70" s="273"/>
      <c r="N70" s="288">
        <v>75</v>
      </c>
      <c r="O70" s="281">
        <f t="shared" si="4"/>
        <v>525</v>
      </c>
      <c r="P70" s="273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</row>
    <row r="71" spans="1:36" s="304" customFormat="1" ht="15.75" customHeight="1">
      <c r="A71" s="272" t="s">
        <v>588</v>
      </c>
      <c r="B71" s="280" t="s">
        <v>403</v>
      </c>
      <c r="C71" s="274">
        <v>1</v>
      </c>
      <c r="D71" s="273">
        <v>50</v>
      </c>
      <c r="E71" s="281">
        <f>D71</f>
        <v>50</v>
      </c>
      <c r="F71" s="281">
        <f>D71*14</f>
        <v>700</v>
      </c>
      <c r="G71" s="282"/>
      <c r="H71" s="281">
        <v>50</v>
      </c>
      <c r="I71" s="277">
        <v>420</v>
      </c>
      <c r="J71" s="282"/>
      <c r="K71" s="277">
        <v>50</v>
      </c>
      <c r="L71" s="277">
        <v>420</v>
      </c>
      <c r="M71" s="282"/>
      <c r="N71" s="277">
        <v>50</v>
      </c>
      <c r="O71" s="281">
        <f t="shared" si="4"/>
        <v>210</v>
      </c>
      <c r="P71" s="28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</row>
    <row r="72" spans="1:36" s="310" customFormat="1" ht="15.75" customHeight="1">
      <c r="A72" s="313" t="s">
        <v>608</v>
      </c>
      <c r="B72" s="280" t="str">
        <f>'common foods'!D121</f>
        <v>05100</v>
      </c>
      <c r="C72" s="274">
        <v>3</v>
      </c>
      <c r="D72" s="273">
        <v>150</v>
      </c>
      <c r="E72" s="281">
        <f>D72/2</f>
        <v>75</v>
      </c>
      <c r="F72" s="277">
        <f>D72*7</f>
        <v>1050</v>
      </c>
      <c r="G72" s="282"/>
      <c r="H72" s="281">
        <v>75</v>
      </c>
      <c r="I72" s="277">
        <v>1050</v>
      </c>
      <c r="J72" s="282"/>
      <c r="K72" s="277">
        <v>75</v>
      </c>
      <c r="L72" s="277">
        <v>1050</v>
      </c>
      <c r="M72" s="282"/>
      <c r="N72" s="277">
        <v>75</v>
      </c>
      <c r="O72" s="281">
        <f t="shared" si="4"/>
        <v>525</v>
      </c>
      <c r="P72" s="28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</row>
    <row r="73" spans="1:36" s="310" customFormat="1" ht="15.75" customHeight="1">
      <c r="A73" s="313" t="s">
        <v>653</v>
      </c>
      <c r="B73" s="280" t="str">
        <f>'common foods'!D103</f>
        <v>05085</v>
      </c>
      <c r="C73" s="274">
        <v>2</v>
      </c>
      <c r="D73" s="273">
        <v>50</v>
      </c>
      <c r="E73" s="281">
        <f>D73</f>
        <v>50</v>
      </c>
      <c r="F73" s="277">
        <f>D73*7</f>
        <v>350</v>
      </c>
      <c r="G73" s="282"/>
      <c r="H73" s="281">
        <v>50</v>
      </c>
      <c r="I73" s="277">
        <v>210</v>
      </c>
      <c r="J73" s="282"/>
      <c r="K73" s="277">
        <v>50</v>
      </c>
      <c r="L73" s="277">
        <v>210</v>
      </c>
      <c r="M73" s="282"/>
      <c r="N73" s="277">
        <v>50</v>
      </c>
      <c r="O73" s="281">
        <f t="shared" si="4"/>
        <v>105</v>
      </c>
      <c r="P73" s="28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</row>
    <row r="74" spans="1:36" s="310" customFormat="1" ht="15.75" customHeight="1">
      <c r="A74" s="279" t="s">
        <v>320</v>
      </c>
      <c r="B74" s="278"/>
      <c r="C74" s="278"/>
      <c r="D74" s="278"/>
      <c r="E74" s="277">
        <v>28</v>
      </c>
      <c r="F74" s="277">
        <v>60</v>
      </c>
      <c r="G74" s="282">
        <v>44</v>
      </c>
      <c r="H74" s="277">
        <v>28</v>
      </c>
      <c r="I74" s="277">
        <v>60</v>
      </c>
      <c r="J74" s="282">
        <v>44</v>
      </c>
      <c r="K74" s="277">
        <v>28</v>
      </c>
      <c r="L74" s="281">
        <f>I74*1.4286</f>
        <v>85.716000000000008</v>
      </c>
      <c r="M74" s="282">
        <v>44</v>
      </c>
      <c r="N74" s="277">
        <v>28</v>
      </c>
      <c r="O74" s="277">
        <f>I74*0.6</f>
        <v>36</v>
      </c>
      <c r="P74" s="282">
        <v>44</v>
      </c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</row>
    <row r="75" spans="1:36" s="310" customFormat="1" ht="15.75" customHeight="1">
      <c r="A75" s="279"/>
      <c r="B75" s="278"/>
      <c r="C75" s="278"/>
      <c r="D75" s="278"/>
      <c r="E75" s="286">
        <f>D76*E74</f>
        <v>280</v>
      </c>
      <c r="F75" s="286">
        <f>D76*F74</f>
        <v>600</v>
      </c>
      <c r="G75" s="286">
        <f>D76*G74</f>
        <v>440</v>
      </c>
      <c r="H75" s="286">
        <v>285</v>
      </c>
      <c r="I75" s="286">
        <f>I74*D76</f>
        <v>600</v>
      </c>
      <c r="J75" s="286">
        <f>D76*J74</f>
        <v>440</v>
      </c>
      <c r="K75" s="286">
        <f>D76*K74</f>
        <v>280</v>
      </c>
      <c r="L75" s="286">
        <f>D76*L74</f>
        <v>857.16000000000008</v>
      </c>
      <c r="M75" s="286">
        <f>D76*M74</f>
        <v>440</v>
      </c>
      <c r="N75" s="286">
        <f>D76*N74</f>
        <v>280</v>
      </c>
      <c r="O75" s="286">
        <f>D76*O74</f>
        <v>360</v>
      </c>
      <c r="P75" s="286">
        <f>D76*P74</f>
        <v>440</v>
      </c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</row>
    <row r="76" spans="1:36" ht="15.75" customHeight="1">
      <c r="A76" s="272" t="s">
        <v>580</v>
      </c>
      <c r="B76" s="280" t="s">
        <v>169</v>
      </c>
      <c r="C76" s="274">
        <v>2</v>
      </c>
      <c r="D76" s="273">
        <v>10</v>
      </c>
      <c r="E76" s="281">
        <v>10</v>
      </c>
      <c r="F76" s="281">
        <f>D76*7</f>
        <v>70</v>
      </c>
      <c r="G76" s="282"/>
      <c r="H76" s="281">
        <v>10</v>
      </c>
      <c r="I76" s="281">
        <v>70</v>
      </c>
      <c r="J76" s="273"/>
      <c r="K76" s="281">
        <v>10</v>
      </c>
      <c r="L76" s="281">
        <v>70</v>
      </c>
      <c r="M76" s="285"/>
      <c r="N76" s="281">
        <v>10</v>
      </c>
      <c r="O76" s="281">
        <v>70</v>
      </c>
      <c r="P76" s="273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</row>
    <row r="77" spans="1:36" ht="15.75" customHeight="1">
      <c r="A77" s="272" t="s">
        <v>600</v>
      </c>
      <c r="B77" s="280" t="s">
        <v>171</v>
      </c>
      <c r="C77" s="274">
        <v>2</v>
      </c>
      <c r="D77" s="273">
        <v>10</v>
      </c>
      <c r="E77" s="281">
        <v>10</v>
      </c>
      <c r="F77" s="281">
        <f>D77*7</f>
        <v>70</v>
      </c>
      <c r="G77" s="282"/>
      <c r="H77" s="281">
        <v>10</v>
      </c>
      <c r="I77" s="281">
        <v>70</v>
      </c>
      <c r="J77" s="273"/>
      <c r="K77" s="281">
        <v>10</v>
      </c>
      <c r="L77" s="281">
        <v>70</v>
      </c>
      <c r="M77" s="285"/>
      <c r="N77" s="281">
        <v>10</v>
      </c>
      <c r="O77" s="281">
        <v>70</v>
      </c>
      <c r="P77" s="273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</row>
    <row r="78" spans="1:36" s="310" customFormat="1" ht="15.75" customHeight="1">
      <c r="A78" s="279" t="s">
        <v>770</v>
      </c>
      <c r="B78" s="278"/>
      <c r="C78" s="278"/>
      <c r="D78" s="278"/>
      <c r="E78" s="283">
        <v>0</v>
      </c>
      <c r="F78" s="283">
        <v>0</v>
      </c>
      <c r="G78" s="284">
        <v>0</v>
      </c>
      <c r="H78" s="283">
        <v>0</v>
      </c>
      <c r="I78" s="283">
        <v>0</v>
      </c>
      <c r="J78" s="284">
        <v>0</v>
      </c>
      <c r="K78" s="283">
        <v>0</v>
      </c>
      <c r="L78" s="283">
        <v>0</v>
      </c>
      <c r="M78" s="284">
        <v>0</v>
      </c>
      <c r="N78" s="283">
        <v>0</v>
      </c>
      <c r="O78" s="283">
        <v>0</v>
      </c>
      <c r="P78" s="284">
        <v>0</v>
      </c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</row>
    <row r="79" spans="1:36" s="310" customFormat="1" ht="15.75" customHeight="1">
      <c r="A79" s="279"/>
      <c r="B79" s="278"/>
      <c r="C79" s="278"/>
      <c r="D79" s="278"/>
      <c r="E79" s="286">
        <f>D80*E78</f>
        <v>0</v>
      </c>
      <c r="F79" s="286">
        <f>D80*F78</f>
        <v>0</v>
      </c>
      <c r="G79" s="286">
        <f>D80*G78</f>
        <v>0</v>
      </c>
      <c r="H79" s="286">
        <f>D80*H78</f>
        <v>0</v>
      </c>
      <c r="I79" s="286">
        <f>D80*I78</f>
        <v>0</v>
      </c>
      <c r="J79" s="286">
        <f>D80*J78</f>
        <v>0</v>
      </c>
      <c r="K79" s="286">
        <f>D80*K78</f>
        <v>0</v>
      </c>
      <c r="L79" s="286">
        <f>D80*L78</f>
        <v>0</v>
      </c>
      <c r="M79" s="286">
        <f>D80*M78</f>
        <v>0</v>
      </c>
      <c r="N79" s="286">
        <f>D80*N78</f>
        <v>0</v>
      </c>
      <c r="O79" s="286">
        <f>D80*O78</f>
        <v>0</v>
      </c>
      <c r="P79" s="286">
        <f>D80*P78</f>
        <v>0</v>
      </c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</row>
    <row r="80" spans="1:36" ht="15.75" customHeight="1">
      <c r="A80" s="272" t="s">
        <v>363</v>
      </c>
      <c r="B80" s="280" t="s">
        <v>423</v>
      </c>
      <c r="C80" s="274">
        <v>0</v>
      </c>
      <c r="D80" s="273">
        <v>30</v>
      </c>
      <c r="E80" s="277">
        <v>0</v>
      </c>
      <c r="F80" s="277">
        <v>0</v>
      </c>
      <c r="G80" s="273"/>
      <c r="H80" s="277">
        <v>0</v>
      </c>
      <c r="I80" s="277">
        <v>0</v>
      </c>
      <c r="J80" s="273"/>
      <c r="K80" s="277">
        <v>0</v>
      </c>
      <c r="L80" s="277">
        <v>0</v>
      </c>
      <c r="M80" s="273"/>
      <c r="N80" s="277">
        <v>0</v>
      </c>
      <c r="O80" s="277">
        <v>0</v>
      </c>
      <c r="P80" s="274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</row>
    <row r="81" spans="1:36" ht="15.75" customHeight="1">
      <c r="A81" s="272" t="s">
        <v>763</v>
      </c>
      <c r="B81" s="280" t="s">
        <v>424</v>
      </c>
      <c r="C81" s="274">
        <v>0</v>
      </c>
      <c r="D81" s="273">
        <v>30</v>
      </c>
      <c r="E81" s="277">
        <v>0</v>
      </c>
      <c r="F81" s="277">
        <v>0</v>
      </c>
      <c r="G81" s="273"/>
      <c r="H81" s="277">
        <v>0</v>
      </c>
      <c r="I81" s="277">
        <v>0</v>
      </c>
      <c r="J81" s="273"/>
      <c r="K81" s="277">
        <v>0</v>
      </c>
      <c r="L81" s="277">
        <v>0</v>
      </c>
      <c r="M81" s="273"/>
      <c r="N81" s="277">
        <v>0</v>
      </c>
      <c r="O81" s="277">
        <v>0</v>
      </c>
      <c r="P81" s="274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</row>
    <row r="82" spans="1:36" ht="15.75" customHeight="1">
      <c r="A82" s="272" t="s">
        <v>365</v>
      </c>
      <c r="B82" s="280" t="s">
        <v>425</v>
      </c>
      <c r="C82" s="274">
        <v>0</v>
      </c>
      <c r="D82" s="273">
        <v>65</v>
      </c>
      <c r="E82" s="277">
        <v>0</v>
      </c>
      <c r="F82" s="277">
        <v>0</v>
      </c>
      <c r="G82" s="273"/>
      <c r="H82" s="277">
        <v>0</v>
      </c>
      <c r="I82" s="277">
        <v>0</v>
      </c>
      <c r="J82" s="273"/>
      <c r="K82" s="277">
        <v>0</v>
      </c>
      <c r="L82" s="277">
        <v>0</v>
      </c>
      <c r="M82" s="273"/>
      <c r="N82" s="277">
        <v>0</v>
      </c>
      <c r="O82" s="277">
        <v>0</v>
      </c>
      <c r="P82" s="274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</row>
    <row r="83" spans="1:36" ht="15.75" customHeight="1">
      <c r="A83" s="272" t="s">
        <v>202</v>
      </c>
      <c r="B83" s="280" t="s">
        <v>203</v>
      </c>
      <c r="C83" s="274">
        <v>0</v>
      </c>
      <c r="D83" s="273">
        <v>65</v>
      </c>
      <c r="E83" s="277">
        <v>0</v>
      </c>
      <c r="F83" s="277">
        <v>0</v>
      </c>
      <c r="G83" s="273"/>
      <c r="H83" s="277">
        <v>0</v>
      </c>
      <c r="I83" s="277">
        <v>0</v>
      </c>
      <c r="J83" s="273"/>
      <c r="K83" s="277">
        <v>0</v>
      </c>
      <c r="L83" s="277">
        <v>0</v>
      </c>
      <c r="M83" s="273"/>
      <c r="N83" s="277">
        <v>0</v>
      </c>
      <c r="O83" s="277">
        <v>0</v>
      </c>
      <c r="P83" s="274"/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</row>
    <row r="84" spans="1:36" ht="15.75" customHeight="1">
      <c r="A84" s="272" t="s">
        <v>184</v>
      </c>
      <c r="B84" s="280" t="s">
        <v>185</v>
      </c>
      <c r="C84" s="274">
        <v>0</v>
      </c>
      <c r="D84" s="273">
        <v>50</v>
      </c>
      <c r="E84" s="277">
        <v>0</v>
      </c>
      <c r="F84" s="277">
        <v>0</v>
      </c>
      <c r="G84" s="273"/>
      <c r="H84" s="277">
        <v>0</v>
      </c>
      <c r="I84" s="277">
        <v>0</v>
      </c>
      <c r="J84" s="273"/>
      <c r="K84" s="277">
        <v>0</v>
      </c>
      <c r="L84" s="277">
        <v>0</v>
      </c>
      <c r="M84" s="273"/>
      <c r="N84" s="277">
        <v>0</v>
      </c>
      <c r="O84" s="277">
        <v>0</v>
      </c>
      <c r="P84" s="274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</row>
    <row r="85" spans="1:36" ht="15.75" customHeight="1">
      <c r="A85" s="272" t="s">
        <v>186</v>
      </c>
      <c r="B85" s="280" t="s">
        <v>187</v>
      </c>
      <c r="C85" s="274">
        <v>0</v>
      </c>
      <c r="D85" s="273">
        <v>50</v>
      </c>
      <c r="E85" s="277">
        <v>0</v>
      </c>
      <c r="F85" s="277">
        <v>0</v>
      </c>
      <c r="G85" s="273"/>
      <c r="H85" s="277">
        <v>0</v>
      </c>
      <c r="I85" s="277">
        <v>0</v>
      </c>
      <c r="J85" s="273"/>
      <c r="K85" s="277">
        <v>0</v>
      </c>
      <c r="L85" s="277">
        <v>0</v>
      </c>
      <c r="M85" s="273"/>
      <c r="N85" s="277">
        <v>0</v>
      </c>
      <c r="O85" s="277">
        <v>0</v>
      </c>
      <c r="P85" s="274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</row>
    <row r="86" spans="1:36" ht="15.75" customHeight="1">
      <c r="A86" s="272" t="s">
        <v>188</v>
      </c>
      <c r="B86" s="280" t="s">
        <v>189</v>
      </c>
      <c r="C86" s="274">
        <v>0</v>
      </c>
      <c r="D86" s="273">
        <v>100</v>
      </c>
      <c r="E86" s="277">
        <v>0</v>
      </c>
      <c r="F86" s="277">
        <v>0</v>
      </c>
      <c r="G86" s="273"/>
      <c r="H86" s="277">
        <v>0</v>
      </c>
      <c r="I86" s="277">
        <v>0</v>
      </c>
      <c r="J86" s="273"/>
      <c r="K86" s="277">
        <v>0</v>
      </c>
      <c r="L86" s="277">
        <v>0</v>
      </c>
      <c r="M86" s="273"/>
      <c r="N86" s="277">
        <v>0</v>
      </c>
      <c r="O86" s="277">
        <v>0</v>
      </c>
      <c r="P86" s="274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</row>
    <row r="87" spans="1:36" ht="15.75" customHeight="1">
      <c r="A87" s="272" t="s">
        <v>190</v>
      </c>
      <c r="B87" s="280" t="s">
        <v>191</v>
      </c>
      <c r="C87" s="274">
        <v>0</v>
      </c>
      <c r="D87" s="273">
        <v>100</v>
      </c>
      <c r="E87" s="277">
        <v>0</v>
      </c>
      <c r="F87" s="277">
        <v>0</v>
      </c>
      <c r="G87" s="273"/>
      <c r="H87" s="277">
        <v>0</v>
      </c>
      <c r="I87" s="277">
        <v>0</v>
      </c>
      <c r="J87" s="273"/>
      <c r="K87" s="277">
        <v>0</v>
      </c>
      <c r="L87" s="277">
        <v>0</v>
      </c>
      <c r="M87" s="273"/>
      <c r="N87" s="277">
        <v>0</v>
      </c>
      <c r="O87" s="277">
        <v>0</v>
      </c>
      <c r="P87" s="274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2"/>
      <c r="AJ87" s="272"/>
    </row>
    <row r="88" spans="1:36" ht="15.75" customHeight="1">
      <c r="A88" s="272" t="s">
        <v>762</v>
      </c>
      <c r="B88" s="280" t="s">
        <v>445</v>
      </c>
      <c r="C88" s="274">
        <v>0</v>
      </c>
      <c r="D88" s="273">
        <v>100</v>
      </c>
      <c r="E88" s="277">
        <v>0</v>
      </c>
      <c r="F88" s="277">
        <v>0</v>
      </c>
      <c r="G88" s="273"/>
      <c r="H88" s="277">
        <v>0</v>
      </c>
      <c r="I88" s="277">
        <v>0</v>
      </c>
      <c r="J88" s="273"/>
      <c r="K88" s="277">
        <v>0</v>
      </c>
      <c r="L88" s="277">
        <v>0</v>
      </c>
      <c r="M88" s="273"/>
      <c r="N88" s="277">
        <v>0</v>
      </c>
      <c r="O88" s="277">
        <v>0</v>
      </c>
      <c r="P88" s="274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</row>
    <row r="89" spans="1:36" ht="15.75" customHeight="1">
      <c r="A89" s="272" t="s">
        <v>761</v>
      </c>
      <c r="B89" s="280" t="s">
        <v>420</v>
      </c>
      <c r="C89" s="274">
        <v>0</v>
      </c>
      <c r="D89" s="273">
        <v>100</v>
      </c>
      <c r="E89" s="277">
        <v>0</v>
      </c>
      <c r="F89" s="277">
        <v>0</v>
      </c>
      <c r="G89" s="273"/>
      <c r="H89" s="277">
        <v>0</v>
      </c>
      <c r="I89" s="277">
        <v>0</v>
      </c>
      <c r="J89" s="273"/>
      <c r="K89" s="277">
        <v>0</v>
      </c>
      <c r="L89" s="277">
        <v>0</v>
      </c>
      <c r="M89" s="273"/>
      <c r="N89" s="277">
        <v>0</v>
      </c>
      <c r="O89" s="277">
        <v>0</v>
      </c>
      <c r="P89" s="274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</row>
    <row r="90" spans="1:36" ht="15.75" customHeight="1">
      <c r="A90" s="272" t="s">
        <v>205</v>
      </c>
      <c r="B90" s="280" t="s">
        <v>206</v>
      </c>
      <c r="C90" s="274">
        <v>0</v>
      </c>
      <c r="D90" s="273">
        <v>10</v>
      </c>
      <c r="E90" s="277">
        <v>0</v>
      </c>
      <c r="F90" s="277">
        <v>0</v>
      </c>
      <c r="G90" s="273"/>
      <c r="H90" s="277">
        <v>0</v>
      </c>
      <c r="I90" s="277">
        <v>0</v>
      </c>
      <c r="J90" s="273"/>
      <c r="K90" s="277">
        <v>0</v>
      </c>
      <c r="L90" s="277">
        <v>0</v>
      </c>
      <c r="M90" s="273"/>
      <c r="N90" s="277">
        <v>0</v>
      </c>
      <c r="O90" s="277">
        <v>0</v>
      </c>
      <c r="P90" s="274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</row>
    <row r="91" spans="1:36" ht="15.75" customHeight="1">
      <c r="A91" s="272" t="s">
        <v>211</v>
      </c>
      <c r="B91" s="280" t="s">
        <v>212</v>
      </c>
      <c r="C91" s="274">
        <v>0</v>
      </c>
      <c r="D91" s="273">
        <v>125</v>
      </c>
      <c r="E91" s="277">
        <v>0</v>
      </c>
      <c r="F91" s="277">
        <v>0</v>
      </c>
      <c r="G91" s="273"/>
      <c r="H91" s="277">
        <v>0</v>
      </c>
      <c r="I91" s="277">
        <v>0</v>
      </c>
      <c r="J91" s="273"/>
      <c r="K91" s="277">
        <v>0</v>
      </c>
      <c r="L91" s="277">
        <v>0</v>
      </c>
      <c r="M91" s="273"/>
      <c r="N91" s="277">
        <v>0</v>
      </c>
      <c r="O91" s="277">
        <v>0</v>
      </c>
      <c r="P91" s="274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</row>
    <row r="92" spans="1:36" ht="15.75" customHeight="1">
      <c r="A92" s="272" t="s">
        <v>213</v>
      </c>
      <c r="B92" s="280" t="s">
        <v>214</v>
      </c>
      <c r="C92" s="274">
        <v>0</v>
      </c>
      <c r="D92" s="273">
        <v>15</v>
      </c>
      <c r="E92" s="277">
        <v>0</v>
      </c>
      <c r="F92" s="277">
        <v>0</v>
      </c>
      <c r="G92" s="273"/>
      <c r="H92" s="277">
        <v>0</v>
      </c>
      <c r="I92" s="277">
        <v>0</v>
      </c>
      <c r="J92" s="273"/>
      <c r="K92" s="277">
        <v>0</v>
      </c>
      <c r="L92" s="277">
        <v>0</v>
      </c>
      <c r="M92" s="273"/>
      <c r="N92" s="277">
        <v>0</v>
      </c>
      <c r="O92" s="277">
        <v>0</v>
      </c>
      <c r="P92" s="274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</row>
    <row r="93" spans="1:36" ht="15.75" customHeight="1">
      <c r="A93" s="272" t="s">
        <v>217</v>
      </c>
      <c r="B93" s="280" t="s">
        <v>218</v>
      </c>
      <c r="C93" s="274">
        <v>0</v>
      </c>
      <c r="D93" s="273">
        <v>5</v>
      </c>
      <c r="E93" s="277">
        <v>0</v>
      </c>
      <c r="F93" s="277">
        <v>0</v>
      </c>
      <c r="G93" s="273"/>
      <c r="H93" s="277">
        <v>0</v>
      </c>
      <c r="I93" s="277">
        <v>0</v>
      </c>
      <c r="J93" s="273"/>
      <c r="K93" s="277">
        <v>0</v>
      </c>
      <c r="L93" s="277">
        <v>0</v>
      </c>
      <c r="M93" s="273"/>
      <c r="N93" s="277">
        <v>0</v>
      </c>
      <c r="O93" s="277">
        <v>0</v>
      </c>
      <c r="P93" s="274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</row>
    <row r="94" spans="1:36" ht="15.75" customHeight="1">
      <c r="A94" s="272" t="s">
        <v>760</v>
      </c>
      <c r="B94" s="280" t="s">
        <v>447</v>
      </c>
      <c r="C94" s="274">
        <v>0</v>
      </c>
      <c r="D94" s="273">
        <v>65</v>
      </c>
      <c r="E94" s="277">
        <v>0</v>
      </c>
      <c r="F94" s="277">
        <v>0</v>
      </c>
      <c r="G94" s="273"/>
      <c r="H94" s="277">
        <v>0</v>
      </c>
      <c r="I94" s="277">
        <v>0</v>
      </c>
      <c r="J94" s="273"/>
      <c r="K94" s="277">
        <v>0</v>
      </c>
      <c r="L94" s="277">
        <v>0</v>
      </c>
      <c r="M94" s="273"/>
      <c r="N94" s="277">
        <v>0</v>
      </c>
      <c r="O94" s="277">
        <v>0</v>
      </c>
      <c r="P94" s="274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</row>
    <row r="95" spans="1:36" s="310" customFormat="1" ht="15.75" customHeight="1">
      <c r="A95" s="279" t="s">
        <v>204</v>
      </c>
      <c r="B95" s="278"/>
      <c r="C95" s="278"/>
      <c r="D95" s="278"/>
      <c r="E95" s="283">
        <v>0</v>
      </c>
      <c r="F95" s="283">
        <v>14</v>
      </c>
      <c r="G95" s="284">
        <v>7</v>
      </c>
      <c r="H95" s="283">
        <v>0</v>
      </c>
      <c r="I95" s="283">
        <v>14</v>
      </c>
      <c r="J95" s="284">
        <v>7</v>
      </c>
      <c r="K95" s="283">
        <v>0</v>
      </c>
      <c r="L95" s="283">
        <v>14</v>
      </c>
      <c r="M95" s="284">
        <v>7</v>
      </c>
      <c r="N95" s="283">
        <v>0</v>
      </c>
      <c r="O95" s="283">
        <v>14</v>
      </c>
      <c r="P95" s="284">
        <v>7</v>
      </c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</row>
    <row r="96" spans="1:36" s="310" customFormat="1" ht="15.75" customHeight="1">
      <c r="A96" s="279"/>
      <c r="B96" s="278"/>
      <c r="C96" s="278"/>
      <c r="D96" s="278"/>
      <c r="E96" s="286">
        <f>D97*E95</f>
        <v>0</v>
      </c>
      <c r="F96" s="286">
        <f>D97*F95</f>
        <v>910</v>
      </c>
      <c r="G96" s="286">
        <f>D97*G95</f>
        <v>455</v>
      </c>
      <c r="H96" s="286">
        <f>D97*H95</f>
        <v>0</v>
      </c>
      <c r="I96" s="286">
        <f>D97*I95</f>
        <v>910</v>
      </c>
      <c r="J96" s="286">
        <f>D97*J95</f>
        <v>455</v>
      </c>
      <c r="K96" s="286">
        <f>D97*K95</f>
        <v>0</v>
      </c>
      <c r="L96" s="286">
        <f>D97*L95</f>
        <v>910</v>
      </c>
      <c r="M96" s="286">
        <f>D97*M95</f>
        <v>455</v>
      </c>
      <c r="N96" s="286">
        <f>D97*N95</f>
        <v>0</v>
      </c>
      <c r="O96" s="286">
        <f>D97*O95</f>
        <v>910</v>
      </c>
      <c r="P96" s="286">
        <f>D97*P95</f>
        <v>455</v>
      </c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</row>
    <row r="97" spans="1:36" s="310" customFormat="1" ht="15.75" customHeight="1">
      <c r="A97" s="272" t="s">
        <v>578</v>
      </c>
      <c r="B97" s="280" t="s">
        <v>193</v>
      </c>
      <c r="C97" s="274">
        <v>2</v>
      </c>
      <c r="D97" s="273">
        <v>65</v>
      </c>
      <c r="E97" s="277">
        <f>D97/2</f>
        <v>32.5</v>
      </c>
      <c r="F97" s="277">
        <f>D97*7</f>
        <v>455</v>
      </c>
      <c r="G97" s="273"/>
      <c r="H97" s="277">
        <v>32.5</v>
      </c>
      <c r="I97" s="277">
        <v>455</v>
      </c>
      <c r="J97" s="273"/>
      <c r="K97" s="277">
        <v>32.5</v>
      </c>
      <c r="L97" s="277">
        <v>455</v>
      </c>
      <c r="M97" s="273"/>
      <c r="N97" s="277">
        <v>32.5</v>
      </c>
      <c r="O97" s="277">
        <v>455</v>
      </c>
      <c r="P97" s="274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2"/>
      <c r="AJ97" s="272"/>
    </row>
    <row r="98" spans="1:36" s="310" customFormat="1" ht="15.75" customHeight="1">
      <c r="A98" s="272" t="s">
        <v>650</v>
      </c>
      <c r="B98" s="280" t="s">
        <v>387</v>
      </c>
      <c r="C98" s="274">
        <v>2</v>
      </c>
      <c r="D98" s="273">
        <v>30</v>
      </c>
      <c r="E98" s="277">
        <f>D98/2</f>
        <v>15</v>
      </c>
      <c r="F98" s="277">
        <f>D98*7</f>
        <v>210</v>
      </c>
      <c r="G98" s="273"/>
      <c r="H98" s="277">
        <v>15</v>
      </c>
      <c r="I98" s="277">
        <v>210</v>
      </c>
      <c r="J98" s="273"/>
      <c r="K98" s="277">
        <v>15</v>
      </c>
      <c r="L98" s="277">
        <v>210</v>
      </c>
      <c r="M98" s="273"/>
      <c r="N98" s="277">
        <v>15</v>
      </c>
      <c r="O98" s="277">
        <v>210</v>
      </c>
      <c r="P98" s="274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2"/>
      <c r="AJ98" s="272"/>
    </row>
    <row r="99" spans="1:36" ht="15.75" customHeight="1">
      <c r="A99" s="279" t="s">
        <v>219</v>
      </c>
      <c r="B99" s="278"/>
      <c r="C99" s="278"/>
      <c r="D99" s="278"/>
      <c r="E99" s="278">
        <v>0</v>
      </c>
      <c r="F99" s="278">
        <v>0</v>
      </c>
      <c r="G99" s="278">
        <v>0</v>
      </c>
      <c r="H99" s="278">
        <v>0</v>
      </c>
      <c r="I99" s="278">
        <v>0</v>
      </c>
      <c r="J99" s="278">
        <v>0</v>
      </c>
      <c r="K99" s="278">
        <v>0</v>
      </c>
      <c r="L99" s="278">
        <v>0</v>
      </c>
      <c r="M99" s="278">
        <v>0</v>
      </c>
      <c r="N99" s="278">
        <v>0</v>
      </c>
      <c r="O99" s="278">
        <v>0</v>
      </c>
      <c r="P99" s="278">
        <v>0</v>
      </c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</row>
    <row r="100" spans="1:36" s="310" customFormat="1" ht="15.75" customHeight="1">
      <c r="A100" s="279"/>
      <c r="B100" s="278"/>
      <c r="C100" s="278"/>
      <c r="D100" s="278"/>
      <c r="E100" s="286">
        <f>D101*E99</f>
        <v>0</v>
      </c>
      <c r="F100" s="286">
        <f>D101*F99</f>
        <v>0</v>
      </c>
      <c r="G100" s="286">
        <f>D101*G99</f>
        <v>0</v>
      </c>
      <c r="H100" s="286">
        <f>D101*H99</f>
        <v>0</v>
      </c>
      <c r="I100" s="286">
        <f>D101*I99</f>
        <v>0</v>
      </c>
      <c r="J100" s="286">
        <f>D101*J99</f>
        <v>0</v>
      </c>
      <c r="K100" s="286">
        <f>D101*K99</f>
        <v>0</v>
      </c>
      <c r="L100" s="286">
        <f>D101*L99</f>
        <v>0</v>
      </c>
      <c r="M100" s="286">
        <f>D101*M99</f>
        <v>0</v>
      </c>
      <c r="N100" s="286">
        <f>D101*N99</f>
        <v>0</v>
      </c>
      <c r="O100" s="286">
        <f>D101*O99</f>
        <v>0</v>
      </c>
      <c r="P100" s="286">
        <f>D101*P99</f>
        <v>0</v>
      </c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</row>
    <row r="101" spans="1:36" ht="15.75" customHeight="1">
      <c r="A101" s="272" t="s">
        <v>220</v>
      </c>
      <c r="B101" s="280" t="s">
        <v>221</v>
      </c>
      <c r="C101" s="274">
        <v>0</v>
      </c>
      <c r="D101" s="274">
        <v>20</v>
      </c>
      <c r="E101" s="277">
        <v>0</v>
      </c>
      <c r="F101" s="277">
        <v>0</v>
      </c>
      <c r="G101" s="274"/>
      <c r="H101" s="277">
        <v>0</v>
      </c>
      <c r="I101" s="277">
        <v>0</v>
      </c>
      <c r="J101" s="274"/>
      <c r="K101" s="277">
        <v>0</v>
      </c>
      <c r="L101" s="277">
        <v>0</v>
      </c>
      <c r="M101" s="274"/>
      <c r="N101" s="277">
        <v>0</v>
      </c>
      <c r="O101" s="277">
        <v>0</v>
      </c>
      <c r="P101" s="274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</row>
    <row r="102" spans="1:36" ht="15.75" customHeight="1">
      <c r="A102" s="272" t="s">
        <v>222</v>
      </c>
      <c r="B102" s="280" t="s">
        <v>223</v>
      </c>
      <c r="C102" s="274">
        <v>0</v>
      </c>
      <c r="D102" s="274">
        <v>250</v>
      </c>
      <c r="E102" s="277">
        <v>0</v>
      </c>
      <c r="F102" s="277">
        <v>0</v>
      </c>
      <c r="G102" s="274"/>
      <c r="H102" s="277">
        <v>0</v>
      </c>
      <c r="I102" s="277">
        <v>0</v>
      </c>
      <c r="J102" s="274"/>
      <c r="K102" s="277">
        <v>0</v>
      </c>
      <c r="L102" s="277">
        <v>0</v>
      </c>
      <c r="M102" s="274"/>
      <c r="N102" s="277">
        <v>0</v>
      </c>
      <c r="O102" s="277">
        <v>0</v>
      </c>
      <c r="P102" s="274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</row>
    <row r="103" spans="1:36" ht="15.75" customHeight="1">
      <c r="A103" s="272" t="s">
        <v>224</v>
      </c>
      <c r="B103" s="280" t="s">
        <v>225</v>
      </c>
      <c r="C103" s="274">
        <v>0</v>
      </c>
      <c r="D103" s="274">
        <v>250</v>
      </c>
      <c r="E103" s="277">
        <v>0</v>
      </c>
      <c r="F103" s="277">
        <v>0</v>
      </c>
      <c r="G103" s="274"/>
      <c r="H103" s="277">
        <v>0</v>
      </c>
      <c r="I103" s="277">
        <v>0</v>
      </c>
      <c r="J103" s="274"/>
      <c r="K103" s="277">
        <v>0</v>
      </c>
      <c r="L103" s="277">
        <v>0</v>
      </c>
      <c r="M103" s="274"/>
      <c r="N103" s="277">
        <v>0</v>
      </c>
      <c r="O103" s="277">
        <v>0</v>
      </c>
      <c r="P103" s="274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</row>
    <row r="104" spans="1:36" ht="15.75" customHeight="1">
      <c r="A104" s="272" t="s">
        <v>226</v>
      </c>
      <c r="B104" s="280" t="s">
        <v>227</v>
      </c>
      <c r="C104" s="274">
        <v>0</v>
      </c>
      <c r="D104" s="274">
        <v>250</v>
      </c>
      <c r="E104" s="277">
        <v>0</v>
      </c>
      <c r="F104" s="277">
        <v>0</v>
      </c>
      <c r="G104" s="274"/>
      <c r="H104" s="277">
        <v>0</v>
      </c>
      <c r="I104" s="277">
        <v>0</v>
      </c>
      <c r="J104" s="274"/>
      <c r="K104" s="277">
        <v>0</v>
      </c>
      <c r="L104" s="277">
        <v>0</v>
      </c>
      <c r="M104" s="274"/>
      <c r="N104" s="277">
        <v>0</v>
      </c>
      <c r="O104" s="277">
        <v>0</v>
      </c>
      <c r="P104" s="274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</row>
    <row r="105" spans="1:36" ht="15.75" customHeight="1">
      <c r="A105" s="272" t="s">
        <v>228</v>
      </c>
      <c r="B105" s="274" t="s">
        <v>229</v>
      </c>
      <c r="C105" s="274">
        <v>0</v>
      </c>
      <c r="D105" s="274">
        <v>250</v>
      </c>
      <c r="E105" s="277">
        <v>0</v>
      </c>
      <c r="F105" s="277">
        <v>0</v>
      </c>
      <c r="G105" s="274"/>
      <c r="H105" s="277">
        <v>0</v>
      </c>
      <c r="I105" s="277">
        <v>0</v>
      </c>
      <c r="J105" s="274"/>
      <c r="K105" s="277">
        <v>0</v>
      </c>
      <c r="L105" s="277">
        <v>0</v>
      </c>
      <c r="M105" s="274"/>
      <c r="N105" s="277">
        <v>0</v>
      </c>
      <c r="O105" s="277">
        <v>0</v>
      </c>
      <c r="P105" s="274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</row>
    <row r="106" spans="1:36" ht="15.75" customHeight="1">
      <c r="A106" s="272" t="s">
        <v>515</v>
      </c>
      <c r="B106" s="274" t="s">
        <v>231</v>
      </c>
      <c r="C106" s="274">
        <v>0</v>
      </c>
      <c r="D106" s="274">
        <v>15</v>
      </c>
      <c r="E106" s="277">
        <v>0</v>
      </c>
      <c r="F106" s="277">
        <v>0</v>
      </c>
      <c r="G106" s="274"/>
      <c r="H106" s="277">
        <v>0</v>
      </c>
      <c r="I106" s="277">
        <v>0</v>
      </c>
      <c r="J106" s="274"/>
      <c r="K106" s="277">
        <v>0</v>
      </c>
      <c r="L106" s="277">
        <v>0</v>
      </c>
      <c r="M106" s="274"/>
      <c r="N106" s="277">
        <v>0</v>
      </c>
      <c r="O106" s="277">
        <v>0</v>
      </c>
      <c r="P106" s="274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</row>
    <row r="107" spans="1:36" ht="15.75" customHeight="1">
      <c r="A107" s="272" t="s">
        <v>366</v>
      </c>
      <c r="B107" s="280" t="s">
        <v>399</v>
      </c>
      <c r="C107" s="274">
        <v>0</v>
      </c>
      <c r="D107" s="274">
        <v>250</v>
      </c>
      <c r="E107" s="277">
        <v>0</v>
      </c>
      <c r="F107" s="277">
        <v>0</v>
      </c>
      <c r="G107" s="274"/>
      <c r="H107" s="277"/>
      <c r="I107" s="277">
        <v>0</v>
      </c>
      <c r="J107" s="274"/>
      <c r="K107" s="277"/>
      <c r="L107" s="277">
        <v>0</v>
      </c>
      <c r="M107" s="274"/>
      <c r="N107" s="277"/>
      <c r="O107" s="277">
        <v>0</v>
      </c>
      <c r="P107" s="274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</row>
    <row r="108" spans="1:36" ht="15.75" customHeight="1">
      <c r="A108" s="279" t="s">
        <v>519</v>
      </c>
      <c r="B108" s="278"/>
      <c r="C108" s="278"/>
      <c r="D108" s="278"/>
      <c r="E108" s="278">
        <v>0</v>
      </c>
      <c r="F108" s="278">
        <v>0</v>
      </c>
      <c r="G108" s="278">
        <v>0</v>
      </c>
      <c r="H108" s="278">
        <v>0</v>
      </c>
      <c r="I108" s="278">
        <v>0</v>
      </c>
      <c r="J108" s="278">
        <v>0</v>
      </c>
      <c r="K108" s="278">
        <v>0</v>
      </c>
      <c r="L108" s="278">
        <v>0</v>
      </c>
      <c r="M108" s="278">
        <v>0</v>
      </c>
      <c r="N108" s="278">
        <v>0</v>
      </c>
      <c r="O108" s="278">
        <v>0</v>
      </c>
      <c r="P108" s="278">
        <v>0</v>
      </c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</row>
    <row r="109" spans="1:36" s="310" customFormat="1" ht="15.75" customHeight="1">
      <c r="A109" s="279"/>
      <c r="B109" s="278"/>
      <c r="C109" s="278"/>
      <c r="D109" s="278"/>
      <c r="E109" s="286">
        <f>D110*E108</f>
        <v>0</v>
      </c>
      <c r="F109" s="286">
        <f>D110*F108</f>
        <v>0</v>
      </c>
      <c r="G109" s="286">
        <f>D110*G108</f>
        <v>0</v>
      </c>
      <c r="H109" s="286">
        <f>D110*H108</f>
        <v>0</v>
      </c>
      <c r="I109" s="286">
        <f>D110*I108</f>
        <v>0</v>
      </c>
      <c r="J109" s="286">
        <f>D110*J108</f>
        <v>0</v>
      </c>
      <c r="K109" s="286">
        <f>D110*K108</f>
        <v>0</v>
      </c>
      <c r="L109" s="286">
        <f>D110*L108</f>
        <v>0</v>
      </c>
      <c r="M109" s="286">
        <f>D110*M108</f>
        <v>0</v>
      </c>
      <c r="N109" s="286">
        <f>D110*N108</f>
        <v>0</v>
      </c>
      <c r="O109" s="286">
        <f>D110*O108</f>
        <v>0</v>
      </c>
      <c r="P109" s="286">
        <f>D110*P108</f>
        <v>0</v>
      </c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</row>
    <row r="110" spans="1:36" ht="15.75">
      <c r="A110" s="272" t="s">
        <v>393</v>
      </c>
      <c r="B110" s="274">
        <v>10115</v>
      </c>
      <c r="C110" s="274">
        <v>0</v>
      </c>
      <c r="D110" s="274">
        <v>240</v>
      </c>
      <c r="E110" s="277">
        <v>0</v>
      </c>
      <c r="F110" s="277">
        <v>0</v>
      </c>
      <c r="G110" s="274"/>
      <c r="H110" s="277">
        <v>0</v>
      </c>
      <c r="I110" s="277">
        <v>0</v>
      </c>
      <c r="J110" s="274"/>
      <c r="K110" s="277">
        <v>0</v>
      </c>
      <c r="L110" s="277">
        <v>0</v>
      </c>
      <c r="M110" s="274"/>
      <c r="N110" s="277">
        <v>0</v>
      </c>
      <c r="O110" s="277">
        <v>0</v>
      </c>
      <c r="P110" s="274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</row>
    <row r="111" spans="1:36" ht="15.75" customHeight="1">
      <c r="A111" s="272" t="s">
        <v>395</v>
      </c>
      <c r="B111" s="274">
        <v>10117</v>
      </c>
      <c r="C111" s="274">
        <v>0</v>
      </c>
      <c r="D111" s="274">
        <v>200</v>
      </c>
      <c r="E111" s="277">
        <v>0</v>
      </c>
      <c r="F111" s="277">
        <v>0</v>
      </c>
      <c r="G111" s="274"/>
      <c r="H111" s="277">
        <v>0</v>
      </c>
      <c r="I111" s="277">
        <v>0</v>
      </c>
      <c r="J111" s="274"/>
      <c r="K111" s="277">
        <v>0</v>
      </c>
      <c r="L111" s="277">
        <v>0</v>
      </c>
      <c r="M111" s="274"/>
      <c r="N111" s="277">
        <v>0</v>
      </c>
      <c r="O111" s="277">
        <v>0</v>
      </c>
      <c r="P111" s="274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</row>
    <row r="112" spans="1:36" ht="15.75" customHeight="1">
      <c r="A112" s="272" t="s">
        <v>460</v>
      </c>
      <c r="B112" s="274">
        <v>10119</v>
      </c>
      <c r="C112" s="274">
        <v>0</v>
      </c>
      <c r="D112" s="274">
        <v>200</v>
      </c>
      <c r="E112" s="277">
        <v>0</v>
      </c>
      <c r="F112" s="277">
        <v>0</v>
      </c>
      <c r="G112" s="274"/>
      <c r="H112" s="277">
        <v>0</v>
      </c>
      <c r="I112" s="277">
        <v>0</v>
      </c>
      <c r="J112" s="274"/>
      <c r="K112" s="277">
        <v>0</v>
      </c>
      <c r="L112" s="277">
        <v>0</v>
      </c>
      <c r="M112" s="274"/>
      <c r="N112" s="277">
        <v>0</v>
      </c>
      <c r="O112" s="277">
        <v>0</v>
      </c>
      <c r="P112" s="274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  <c r="AI112" s="272"/>
      <c r="AJ112" s="272"/>
    </row>
    <row r="113" spans="1:36" ht="15.75" customHeight="1">
      <c r="A113" s="279" t="s">
        <v>243</v>
      </c>
      <c r="B113" s="278"/>
      <c r="C113" s="278"/>
      <c r="D113" s="278"/>
      <c r="E113" s="278">
        <v>0</v>
      </c>
      <c r="F113" s="278">
        <v>0</v>
      </c>
      <c r="G113" s="278">
        <v>0</v>
      </c>
      <c r="H113" s="278">
        <v>0</v>
      </c>
      <c r="I113" s="278">
        <v>0</v>
      </c>
      <c r="J113" s="278">
        <v>0</v>
      </c>
      <c r="K113" s="278">
        <v>0</v>
      </c>
      <c r="L113" s="278">
        <v>0</v>
      </c>
      <c r="M113" s="278">
        <v>0</v>
      </c>
      <c r="N113" s="278">
        <v>0</v>
      </c>
      <c r="O113" s="278">
        <v>0</v>
      </c>
      <c r="P113" s="278">
        <v>0</v>
      </c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  <c r="AH113" s="272"/>
      <c r="AI113" s="272"/>
      <c r="AJ113" s="272"/>
    </row>
    <row r="114" spans="1:36" s="310" customFormat="1" ht="15.75" customHeight="1">
      <c r="A114" s="279"/>
      <c r="B114" s="278"/>
      <c r="C114" s="278"/>
      <c r="D114" s="278"/>
      <c r="E114" s="286">
        <f>D115*E113</f>
        <v>0</v>
      </c>
      <c r="F114" s="286">
        <f>D115*F113</f>
        <v>0</v>
      </c>
      <c r="G114" s="286">
        <f>D115*G113</f>
        <v>0</v>
      </c>
      <c r="H114" s="286">
        <f>D115*H113</f>
        <v>0</v>
      </c>
      <c r="I114" s="286">
        <f>D115*I113</f>
        <v>0</v>
      </c>
      <c r="J114" s="286">
        <f>D115*J113</f>
        <v>0</v>
      </c>
      <c r="K114" s="286">
        <f>D115*K113</f>
        <v>0</v>
      </c>
      <c r="L114" s="286">
        <f>D115*L113</f>
        <v>0</v>
      </c>
      <c r="M114" s="286">
        <f>D115*M113</f>
        <v>0</v>
      </c>
      <c r="N114" s="286">
        <f>D115*N113</f>
        <v>0</v>
      </c>
      <c r="O114" s="286">
        <f>D115*O113</f>
        <v>0</v>
      </c>
      <c r="P114" s="286">
        <f>D115*P113</f>
        <v>0</v>
      </c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  <c r="AH114" s="272"/>
      <c r="AI114" s="272"/>
      <c r="AJ114" s="272"/>
    </row>
    <row r="115" spans="1:36" ht="15.75" customHeight="1">
      <c r="A115" s="272" t="s">
        <v>244</v>
      </c>
      <c r="B115" s="274" t="s">
        <v>245</v>
      </c>
      <c r="C115" s="274">
        <v>0</v>
      </c>
      <c r="D115" s="274">
        <v>100</v>
      </c>
      <c r="E115" s="277">
        <v>0</v>
      </c>
      <c r="F115" s="277">
        <v>0</v>
      </c>
      <c r="G115" s="274"/>
      <c r="H115" s="277">
        <v>0</v>
      </c>
      <c r="I115" s="277">
        <v>0</v>
      </c>
      <c r="J115" s="274"/>
      <c r="K115" s="277">
        <v>0</v>
      </c>
      <c r="L115" s="277">
        <v>0</v>
      </c>
      <c r="M115" s="276"/>
      <c r="N115" s="277">
        <v>0</v>
      </c>
      <c r="O115" s="277">
        <v>0</v>
      </c>
      <c r="P115" s="274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2"/>
      <c r="AJ115" s="272"/>
    </row>
    <row r="116" spans="1:36" ht="15.75" customHeight="1">
      <c r="A116" s="272" t="s">
        <v>246</v>
      </c>
      <c r="B116" s="274" t="s">
        <v>247</v>
      </c>
      <c r="C116" s="274">
        <v>0</v>
      </c>
      <c r="D116" s="274">
        <v>330</v>
      </c>
      <c r="E116" s="277">
        <v>0</v>
      </c>
      <c r="F116" s="277">
        <v>0</v>
      </c>
      <c r="G116" s="274"/>
      <c r="H116" s="277">
        <v>0</v>
      </c>
      <c r="I116" s="277">
        <v>0</v>
      </c>
      <c r="J116" s="274"/>
      <c r="K116" s="277">
        <v>0</v>
      </c>
      <c r="L116" s="277">
        <v>0</v>
      </c>
      <c r="M116" s="276"/>
      <c r="N116" s="277">
        <v>0</v>
      </c>
      <c r="O116" s="277">
        <v>0</v>
      </c>
      <c r="P116" s="274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  <c r="AI116" s="272"/>
      <c r="AJ116" s="272"/>
    </row>
    <row r="117" spans="1:36" s="312" customFormat="1" ht="15.75" customHeight="1">
      <c r="A117" s="279" t="s">
        <v>675</v>
      </c>
      <c r="B117" s="278"/>
      <c r="C117" s="278"/>
      <c r="D117" s="278"/>
      <c r="E117" s="278">
        <v>0</v>
      </c>
      <c r="F117" s="278">
        <v>0</v>
      </c>
      <c r="G117" s="278">
        <v>0</v>
      </c>
      <c r="H117" s="278">
        <v>0</v>
      </c>
      <c r="I117" s="278">
        <v>0</v>
      </c>
      <c r="J117" s="278">
        <v>0</v>
      </c>
      <c r="K117" s="278">
        <v>0</v>
      </c>
      <c r="L117" s="278">
        <v>0</v>
      </c>
      <c r="M117" s="278">
        <v>0</v>
      </c>
      <c r="N117" s="278">
        <v>0</v>
      </c>
      <c r="O117" s="278">
        <v>0</v>
      </c>
      <c r="P117" s="278">
        <v>0</v>
      </c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</row>
    <row r="118" spans="1:36" s="312" customFormat="1" ht="15.75" customHeight="1">
      <c r="A118" s="279"/>
      <c r="B118" s="278"/>
      <c r="C118" s="278"/>
      <c r="D118" s="278"/>
      <c r="E118" s="286">
        <v>0</v>
      </c>
      <c r="F118" s="286">
        <v>0</v>
      </c>
      <c r="G118" s="286">
        <v>0</v>
      </c>
      <c r="H118" s="286">
        <v>0</v>
      </c>
      <c r="I118" s="286">
        <v>0</v>
      </c>
      <c r="J118" s="286">
        <v>0</v>
      </c>
      <c r="K118" s="286">
        <v>0</v>
      </c>
      <c r="L118" s="286">
        <v>0</v>
      </c>
      <c r="M118" s="286">
        <v>0</v>
      </c>
      <c r="N118" s="286">
        <v>0</v>
      </c>
      <c r="O118" s="286">
        <v>0</v>
      </c>
      <c r="P118" s="286">
        <v>0</v>
      </c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  <c r="AI118" s="272"/>
      <c r="AJ118" s="272"/>
    </row>
    <row r="119" spans="1:36" s="37" customFormat="1" ht="15.75">
      <c r="A119" s="37" t="s">
        <v>676</v>
      </c>
      <c r="B119" s="44">
        <v>12001</v>
      </c>
      <c r="C119" s="38">
        <v>0</v>
      </c>
      <c r="D119" s="39">
        <v>0</v>
      </c>
      <c r="E119" s="38">
        <v>0</v>
      </c>
      <c r="F119" s="39">
        <v>0</v>
      </c>
      <c r="G119" s="38">
        <v>0</v>
      </c>
      <c r="H119" s="38">
        <v>0</v>
      </c>
      <c r="I119" s="39">
        <v>0</v>
      </c>
      <c r="J119" s="38">
        <v>0</v>
      </c>
      <c r="K119" s="38">
        <v>0</v>
      </c>
      <c r="L119" s="39">
        <v>0</v>
      </c>
      <c r="M119" s="38">
        <v>0</v>
      </c>
      <c r="N119" s="38">
        <v>0</v>
      </c>
      <c r="O119" s="39">
        <v>0</v>
      </c>
      <c r="P119" s="39">
        <v>0</v>
      </c>
    </row>
    <row r="120" spans="1:36" ht="15.75" customHeight="1">
      <c r="A120" s="272"/>
      <c r="B120" s="274"/>
      <c r="C120" s="274"/>
      <c r="D120" s="274"/>
      <c r="E120" s="274"/>
      <c r="F120" s="274"/>
      <c r="G120" s="274"/>
      <c r="H120" s="274"/>
      <c r="I120" s="274"/>
      <c r="J120" s="274"/>
      <c r="K120" s="274"/>
      <c r="L120" s="274"/>
      <c r="M120" s="274"/>
      <c r="N120" s="274"/>
      <c r="O120" s="274"/>
      <c r="P120" s="274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  <c r="AI120" s="272"/>
      <c r="AJ120" s="272"/>
    </row>
    <row r="121" spans="1:36" ht="15.75" customHeight="1">
      <c r="A121" s="272"/>
      <c r="B121" s="274"/>
      <c r="C121" s="274"/>
      <c r="D121" s="274"/>
      <c r="E121" s="274"/>
      <c r="F121" s="274"/>
      <c r="G121" s="274"/>
      <c r="H121" s="274"/>
      <c r="I121" s="274"/>
      <c r="J121" s="274"/>
      <c r="K121" s="274"/>
      <c r="L121" s="274"/>
      <c r="M121" s="274"/>
      <c r="N121" s="274"/>
      <c r="O121" s="274"/>
      <c r="P121" s="274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  <c r="AA121" s="272"/>
      <c r="AB121" s="272"/>
      <c r="AC121" s="272"/>
      <c r="AD121" s="272"/>
      <c r="AE121" s="272"/>
      <c r="AF121" s="272"/>
      <c r="AG121" s="272"/>
      <c r="AH121" s="272"/>
      <c r="AI121" s="272"/>
      <c r="AJ121" s="272"/>
    </row>
    <row r="122" spans="1:36" ht="15.75" customHeight="1">
      <c r="A122" s="272"/>
      <c r="B122" s="274"/>
      <c r="C122" s="274"/>
      <c r="D122" s="274"/>
      <c r="E122" s="274"/>
      <c r="F122" s="274"/>
      <c r="G122" s="274"/>
      <c r="H122" s="274"/>
      <c r="I122" s="274"/>
      <c r="J122" s="274"/>
      <c r="K122" s="274"/>
      <c r="L122" s="274"/>
      <c r="M122" s="274"/>
      <c r="N122" s="274"/>
      <c r="O122" s="274"/>
      <c r="P122" s="274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2"/>
      <c r="AH122" s="272"/>
      <c r="AI122" s="272"/>
      <c r="AJ122" s="272"/>
    </row>
    <row r="123" spans="1:36" ht="15.75" customHeight="1">
      <c r="A123" s="272"/>
      <c r="B123" s="274"/>
      <c r="C123" s="274"/>
      <c r="D123" s="274"/>
      <c r="E123" s="274"/>
      <c r="F123" s="274"/>
      <c r="G123" s="274"/>
      <c r="H123" s="274"/>
      <c r="I123" s="274"/>
      <c r="J123" s="274"/>
      <c r="K123" s="274"/>
      <c r="L123" s="274"/>
      <c r="M123" s="274"/>
      <c r="N123" s="274"/>
      <c r="O123" s="274"/>
      <c r="P123" s="274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/>
      <c r="AF123" s="272"/>
      <c r="AG123" s="272"/>
      <c r="AH123" s="272"/>
      <c r="AI123" s="272"/>
      <c r="AJ123" s="272"/>
    </row>
    <row r="124" spans="1:36" ht="15.75" customHeight="1">
      <c r="A124" s="272"/>
      <c r="B124" s="274"/>
      <c r="C124" s="274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272"/>
      <c r="AG124" s="272"/>
      <c r="AH124" s="272"/>
      <c r="AI124" s="272"/>
      <c r="AJ124" s="272"/>
    </row>
    <row r="125" spans="1:36" ht="15.75" customHeight="1">
      <c r="A125" s="272"/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  <c r="AH125" s="272"/>
      <c r="AI125" s="272"/>
      <c r="AJ125" s="272"/>
    </row>
    <row r="126" spans="1:36" ht="15.75" customHeight="1">
      <c r="A126" s="272"/>
      <c r="B126" s="274"/>
      <c r="C126" s="274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</row>
    <row r="127" spans="1:36" ht="15.75" customHeight="1">
      <c r="A127" s="272"/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  <c r="AH127" s="272"/>
      <c r="AI127" s="272"/>
      <c r="AJ127" s="272"/>
    </row>
    <row r="128" spans="1:36" ht="15.75" customHeight="1">
      <c r="A128" s="272"/>
      <c r="B128" s="274"/>
      <c r="C128" s="274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</row>
    <row r="129" spans="1:36" ht="15.75" customHeight="1">
      <c r="A129" s="272"/>
      <c r="B129" s="274"/>
      <c r="C129" s="274"/>
      <c r="D129" s="274"/>
      <c r="E129" s="274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</row>
    <row r="130" spans="1:36" ht="15.75" customHeight="1">
      <c r="A130" s="272"/>
      <c r="B130" s="274"/>
      <c r="C130" s="274"/>
      <c r="D130" s="274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</row>
    <row r="131" spans="1:36" ht="15.75" customHeight="1">
      <c r="A131" s="272"/>
      <c r="B131" s="274"/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</row>
    <row r="132" spans="1:36" ht="15.75" customHeight="1">
      <c r="A132" s="272"/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  <c r="AH132" s="272"/>
      <c r="AI132" s="272"/>
      <c r="AJ132" s="272"/>
    </row>
    <row r="133" spans="1:36" ht="15.75" customHeight="1">
      <c r="A133" s="272"/>
      <c r="B133" s="274"/>
      <c r="C133" s="274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  <c r="AH133" s="272"/>
      <c r="AI133" s="272"/>
      <c r="AJ133" s="272"/>
    </row>
    <row r="134" spans="1:36" ht="15.75" customHeight="1">
      <c r="A134" s="272"/>
      <c r="B134" s="274"/>
      <c r="C134" s="274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  <c r="AH134" s="272"/>
      <c r="AI134" s="272"/>
      <c r="AJ134" s="272"/>
    </row>
    <row r="135" spans="1:36" ht="15.75" customHeight="1">
      <c r="A135" s="272"/>
      <c r="B135" s="274"/>
      <c r="C135" s="274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  <c r="AH135" s="272"/>
      <c r="AI135" s="272"/>
      <c r="AJ135" s="272"/>
    </row>
    <row r="136" spans="1:36" ht="15.75" customHeight="1">
      <c r="A136" s="272"/>
      <c r="B136" s="274"/>
      <c r="C136" s="274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272"/>
      <c r="AG136" s="272"/>
      <c r="AH136" s="272"/>
      <c r="AI136" s="272"/>
      <c r="AJ136" s="272"/>
    </row>
    <row r="137" spans="1:36" ht="15.75" customHeight="1">
      <c r="A137" s="272"/>
      <c r="B137" s="274"/>
      <c r="C137" s="274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  <c r="AA137" s="272"/>
      <c r="AB137" s="272"/>
      <c r="AC137" s="272"/>
      <c r="AD137" s="272"/>
      <c r="AE137" s="272"/>
      <c r="AF137" s="272"/>
      <c r="AG137" s="272"/>
      <c r="AH137" s="272"/>
      <c r="AI137" s="272"/>
      <c r="AJ137" s="272"/>
    </row>
    <row r="138" spans="1:36" ht="15.75" customHeight="1">
      <c r="A138" s="272"/>
      <c r="B138" s="274"/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  <c r="AH138" s="272"/>
      <c r="AI138" s="272"/>
      <c r="AJ138" s="272"/>
    </row>
    <row r="139" spans="1:36" ht="15.75" customHeight="1">
      <c r="A139" s="272"/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  <c r="AH139" s="272"/>
      <c r="AI139" s="272"/>
      <c r="AJ139" s="272"/>
    </row>
    <row r="140" spans="1:36" ht="15.75" customHeight="1">
      <c r="A140" s="272"/>
      <c r="B140" s="274"/>
      <c r="C140" s="274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  <c r="AH140" s="272"/>
      <c r="AI140" s="272"/>
      <c r="AJ140" s="272"/>
    </row>
    <row r="141" spans="1:36" ht="15.75" customHeight="1">
      <c r="A141" s="272"/>
      <c r="B141" s="274"/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  <c r="AA141" s="272"/>
      <c r="AB141" s="272"/>
      <c r="AC141" s="272"/>
      <c r="AD141" s="272"/>
      <c r="AE141" s="272"/>
      <c r="AF141" s="272"/>
      <c r="AG141" s="272"/>
      <c r="AH141" s="272"/>
      <c r="AI141" s="272"/>
      <c r="AJ141" s="272"/>
    </row>
    <row r="142" spans="1:36" ht="15.75" customHeight="1">
      <c r="A142" s="272"/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  <c r="AH142" s="272"/>
      <c r="AI142" s="272"/>
      <c r="AJ142" s="272"/>
    </row>
    <row r="143" spans="1:36" ht="15.75" customHeight="1">
      <c r="A143" s="272"/>
      <c r="B143" s="274"/>
      <c r="C143" s="274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  <c r="AH143" s="272"/>
      <c r="AI143" s="272"/>
      <c r="AJ143" s="272"/>
    </row>
    <row r="144" spans="1:36" ht="15.75" customHeight="1">
      <c r="A144" s="272"/>
      <c r="B144" s="274"/>
      <c r="C144" s="274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  <c r="AA144" s="272"/>
      <c r="AB144" s="272"/>
      <c r="AC144" s="272"/>
      <c r="AD144" s="272"/>
      <c r="AE144" s="272"/>
      <c r="AF144" s="272"/>
      <c r="AG144" s="272"/>
      <c r="AH144" s="272"/>
      <c r="AI144" s="272"/>
      <c r="AJ144" s="272"/>
    </row>
    <row r="145" spans="1:36" ht="15.75" customHeight="1">
      <c r="A145" s="272"/>
      <c r="B145" s="274"/>
      <c r="C145" s="274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  <c r="AH145" s="272"/>
      <c r="AI145" s="272"/>
      <c r="AJ145" s="272"/>
    </row>
    <row r="146" spans="1:36" ht="15.75" customHeight="1">
      <c r="A146" s="272"/>
      <c r="B146" s="274"/>
      <c r="C146" s="274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</row>
    <row r="147" spans="1:36" ht="15.75" customHeight="1">
      <c r="A147" s="272"/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  <c r="AH147" s="272"/>
      <c r="AI147" s="272"/>
      <c r="AJ147" s="272"/>
    </row>
    <row r="148" spans="1:36" ht="15.75" customHeight="1">
      <c r="A148" s="272"/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  <c r="AH148" s="272"/>
      <c r="AI148" s="272"/>
      <c r="AJ148" s="272"/>
    </row>
    <row r="149" spans="1:36" ht="15.75" customHeight="1">
      <c r="A149" s="272"/>
      <c r="B149" s="274"/>
      <c r="C149" s="274"/>
      <c r="D149" s="274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  <c r="AH149" s="272"/>
      <c r="AI149" s="272"/>
      <c r="AJ149" s="272"/>
    </row>
    <row r="150" spans="1:36" ht="15.75" customHeight="1">
      <c r="A150" s="272"/>
      <c r="B150" s="274"/>
      <c r="C150" s="274"/>
      <c r="D150" s="274"/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</row>
    <row r="151" spans="1:36" ht="15.75" customHeight="1">
      <c r="A151" s="272"/>
      <c r="B151" s="274"/>
      <c r="C151" s="274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  <c r="AH151" s="272"/>
      <c r="AI151" s="272"/>
      <c r="AJ151" s="272"/>
    </row>
    <row r="152" spans="1:36" ht="15.75" customHeight="1">
      <c r="A152" s="272"/>
      <c r="B152" s="274"/>
      <c r="C152" s="274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  <c r="AH152" s="272"/>
      <c r="AI152" s="272"/>
      <c r="AJ152" s="272"/>
    </row>
    <row r="153" spans="1:36" ht="15.75" customHeight="1">
      <c r="A153" s="272"/>
      <c r="B153" s="274"/>
      <c r="C153" s="274"/>
      <c r="D153" s="274"/>
      <c r="E153" s="274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  <c r="AH153" s="272"/>
      <c r="AI153" s="272"/>
      <c r="AJ153" s="272"/>
    </row>
    <row r="154" spans="1:36" ht="15.75" customHeight="1">
      <c r="A154" s="272"/>
      <c r="B154" s="274"/>
      <c r="C154" s="274"/>
      <c r="D154" s="274"/>
      <c r="E154" s="274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  <c r="AH154" s="272"/>
      <c r="AI154" s="272"/>
      <c r="AJ154" s="272"/>
    </row>
    <row r="155" spans="1:36" ht="15.75" customHeight="1">
      <c r="A155" s="272"/>
      <c r="B155" s="274"/>
      <c r="C155" s="274"/>
      <c r="D155" s="274"/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</row>
    <row r="156" spans="1:36" ht="15.75" customHeight="1">
      <c r="A156" s="272"/>
      <c r="B156" s="274"/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</row>
    <row r="157" spans="1:36" ht="15.75" customHeight="1">
      <c r="A157" s="272"/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  <c r="AH157" s="272"/>
      <c r="AI157" s="272"/>
      <c r="AJ157" s="272"/>
    </row>
    <row r="158" spans="1:36" ht="15.75" customHeight="1">
      <c r="A158" s="272"/>
      <c r="B158" s="274"/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  <c r="AH158" s="272"/>
      <c r="AI158" s="272"/>
      <c r="AJ158" s="272"/>
    </row>
    <row r="159" spans="1:36" ht="15.75" customHeight="1">
      <c r="A159" s="272"/>
      <c r="B159" s="274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  <c r="AH159" s="272"/>
      <c r="AI159" s="272"/>
      <c r="AJ159" s="272"/>
    </row>
    <row r="160" spans="1:36" ht="15.75" customHeight="1">
      <c r="A160" s="272"/>
      <c r="B160" s="274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2"/>
    </row>
    <row r="161" spans="1:36" ht="15.75" customHeight="1">
      <c r="A161" s="272"/>
      <c r="B161" s="274"/>
      <c r="C161" s="274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  <c r="AH161" s="272"/>
      <c r="AI161" s="272"/>
      <c r="AJ161" s="272"/>
    </row>
    <row r="162" spans="1:36" ht="15.75" customHeight="1">
      <c r="A162" s="272"/>
      <c r="B162" s="274"/>
      <c r="C162" s="274"/>
      <c r="D162" s="274"/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  <c r="AH162" s="272"/>
      <c r="AI162" s="272"/>
      <c r="AJ162" s="272"/>
    </row>
    <row r="163" spans="1:36" ht="15.75" customHeight="1">
      <c r="A163" s="272"/>
      <c r="B163" s="274"/>
      <c r="C163" s="274"/>
      <c r="D163" s="274"/>
      <c r="E163" s="274"/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  <c r="AA163" s="272"/>
      <c r="AB163" s="272"/>
      <c r="AC163" s="272"/>
      <c r="AD163" s="272"/>
      <c r="AE163" s="272"/>
      <c r="AF163" s="272"/>
      <c r="AG163" s="272"/>
      <c r="AH163" s="272"/>
      <c r="AI163" s="272"/>
      <c r="AJ163" s="272"/>
    </row>
    <row r="164" spans="1:36" ht="15.75" customHeight="1">
      <c r="A164" s="272"/>
      <c r="B164" s="274"/>
      <c r="C164" s="274"/>
      <c r="D164" s="274"/>
      <c r="E164" s="274"/>
      <c r="F164" s="274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  <c r="AH164" s="272"/>
      <c r="AI164" s="272"/>
      <c r="AJ164" s="272"/>
    </row>
    <row r="165" spans="1:36" ht="15.75" customHeight="1">
      <c r="A165" s="272"/>
      <c r="B165" s="274"/>
      <c r="C165" s="274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  <c r="AI165" s="272"/>
      <c r="AJ165" s="272"/>
    </row>
    <row r="166" spans="1:36" ht="15.75" customHeight="1">
      <c r="A166" s="272"/>
      <c r="B166" s="274"/>
      <c r="C166" s="274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  <c r="AH166" s="272"/>
      <c r="AI166" s="272"/>
      <c r="AJ166" s="272"/>
    </row>
    <row r="167" spans="1:36" ht="15.75" customHeight="1">
      <c r="A167" s="272"/>
      <c r="B167" s="274"/>
      <c r="C167" s="274"/>
      <c r="D167" s="274"/>
      <c r="E167" s="274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</row>
    <row r="168" spans="1:36" ht="15.75" customHeight="1">
      <c r="A168" s="272"/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72"/>
      <c r="AF168" s="272"/>
      <c r="AG168" s="272"/>
      <c r="AH168" s="272"/>
      <c r="AI168" s="272"/>
      <c r="AJ168" s="272"/>
    </row>
    <row r="169" spans="1:36" ht="15.75" customHeight="1">
      <c r="A169" s="272"/>
      <c r="B169" s="274"/>
      <c r="C169" s="274"/>
      <c r="D169" s="274"/>
      <c r="E169" s="274"/>
      <c r="F169" s="274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</row>
    <row r="170" spans="1:36" ht="15.75" customHeight="1">
      <c r="A170" s="272"/>
      <c r="B170" s="274"/>
      <c r="C170" s="274"/>
      <c r="D170" s="274"/>
      <c r="E170" s="274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72"/>
      <c r="AF170" s="272"/>
      <c r="AG170" s="272"/>
      <c r="AH170" s="272"/>
      <c r="AI170" s="272"/>
      <c r="AJ170" s="272"/>
    </row>
    <row r="171" spans="1:36" ht="15.75" customHeight="1">
      <c r="A171" s="272"/>
      <c r="B171" s="274"/>
      <c r="C171" s="274"/>
      <c r="D171" s="274"/>
      <c r="E171" s="274"/>
      <c r="F171" s="274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72"/>
      <c r="AF171" s="272"/>
      <c r="AG171" s="272"/>
      <c r="AH171" s="272"/>
      <c r="AI171" s="272"/>
      <c r="AJ171" s="272"/>
    </row>
    <row r="172" spans="1:36" ht="15.75" customHeight="1">
      <c r="A172" s="272"/>
      <c r="B172" s="274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  <c r="AH172" s="272"/>
      <c r="AI172" s="272"/>
      <c r="AJ172" s="272"/>
    </row>
    <row r="173" spans="1:36" ht="15.75" customHeight="1">
      <c r="A173" s="272"/>
      <c r="B173" s="274"/>
      <c r="C173" s="274"/>
      <c r="D173" s="274"/>
      <c r="E173" s="274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</row>
    <row r="174" spans="1:36" ht="15.75" customHeight="1">
      <c r="A174" s="272"/>
      <c r="B174" s="274"/>
      <c r="C174" s="274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72"/>
      <c r="AF174" s="272"/>
      <c r="AG174" s="272"/>
      <c r="AH174" s="272"/>
      <c r="AI174" s="272"/>
      <c r="AJ174" s="272"/>
    </row>
    <row r="175" spans="1:36" ht="15.75" customHeight="1">
      <c r="A175" s="272"/>
      <c r="B175" s="274"/>
      <c r="C175" s="274"/>
      <c r="D175" s="274"/>
      <c r="E175" s="274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72"/>
      <c r="AF175" s="272"/>
      <c r="AG175" s="272"/>
      <c r="AH175" s="272"/>
      <c r="AI175" s="272"/>
      <c r="AJ175" s="272"/>
    </row>
    <row r="176" spans="1:36" ht="15.75" customHeight="1">
      <c r="A176" s="272"/>
      <c r="B176" s="274"/>
      <c r="C176" s="274"/>
      <c r="D176" s="274"/>
      <c r="E176" s="274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  <c r="AH176" s="272"/>
      <c r="AI176" s="272"/>
      <c r="AJ176" s="272"/>
    </row>
    <row r="177" spans="1:36" ht="15.75" customHeight="1">
      <c r="A177" s="272"/>
      <c r="B177" s="274"/>
      <c r="C177" s="274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  <c r="AI177" s="272"/>
      <c r="AJ177" s="272"/>
    </row>
    <row r="178" spans="1:36" ht="15.75" customHeight="1">
      <c r="A178" s="272"/>
      <c r="B178" s="274"/>
      <c r="C178" s="274"/>
      <c r="D178" s="274"/>
      <c r="E178" s="274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72"/>
      <c r="AF178" s="272"/>
      <c r="AG178" s="272"/>
      <c r="AH178" s="272"/>
      <c r="AI178" s="272"/>
      <c r="AJ178" s="272"/>
    </row>
    <row r="179" spans="1:36" ht="15.75" customHeight="1">
      <c r="A179" s="272"/>
      <c r="B179" s="274"/>
      <c r="C179" s="274"/>
      <c r="D179" s="274"/>
      <c r="E179" s="274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72"/>
      <c r="AF179" s="272"/>
      <c r="AG179" s="272"/>
      <c r="AH179" s="272"/>
      <c r="AI179" s="272"/>
      <c r="AJ179" s="272"/>
    </row>
    <row r="180" spans="1:36" ht="15.75" customHeight="1">
      <c r="A180" s="272"/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72"/>
      <c r="AF180" s="272"/>
      <c r="AG180" s="272"/>
      <c r="AH180" s="272"/>
      <c r="AI180" s="272"/>
      <c r="AJ180" s="272"/>
    </row>
    <row r="181" spans="1:36" ht="15.75" customHeight="1">
      <c r="A181" s="272"/>
      <c r="B181" s="274"/>
      <c r="C181" s="274"/>
      <c r="D181" s="274"/>
      <c r="E181" s="274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72"/>
      <c r="AF181" s="272"/>
      <c r="AG181" s="272"/>
      <c r="AH181" s="272"/>
      <c r="AI181" s="272"/>
      <c r="AJ181" s="272"/>
    </row>
    <row r="182" spans="1:36" ht="15.75" customHeight="1">
      <c r="A182" s="272"/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  <c r="AH182" s="272"/>
      <c r="AI182" s="272"/>
      <c r="AJ182" s="272"/>
    </row>
    <row r="183" spans="1:36" ht="15.75" customHeight="1">
      <c r="A183" s="272"/>
      <c r="B183" s="274"/>
      <c r="C183" s="274"/>
      <c r="D183" s="274"/>
      <c r="E183" s="274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  <c r="AH183" s="272"/>
      <c r="AI183" s="272"/>
      <c r="AJ183" s="272"/>
    </row>
    <row r="184" spans="1:36" ht="15.75" customHeight="1">
      <c r="A184" s="272"/>
      <c r="B184" s="274"/>
      <c r="C184" s="274"/>
      <c r="D184" s="274"/>
      <c r="E184" s="274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  <c r="AH184" s="272"/>
      <c r="AI184" s="272"/>
      <c r="AJ184" s="272"/>
    </row>
    <row r="185" spans="1:36" ht="15.75" customHeight="1">
      <c r="A185" s="272"/>
      <c r="B185" s="274"/>
      <c r="C185" s="274"/>
      <c r="D185" s="274"/>
      <c r="E185" s="274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  <c r="AH185" s="272"/>
      <c r="AI185" s="272"/>
      <c r="AJ185" s="272"/>
    </row>
    <row r="186" spans="1:36" ht="15.75" customHeight="1">
      <c r="A186" s="272"/>
      <c r="B186" s="274"/>
      <c r="C186" s="274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  <c r="AH186" s="272"/>
      <c r="AI186" s="272"/>
      <c r="AJ186" s="272"/>
    </row>
    <row r="187" spans="1:36" ht="15.75" customHeight="1">
      <c r="A187" s="272"/>
      <c r="B187" s="274"/>
      <c r="C187" s="274"/>
      <c r="D187" s="274"/>
      <c r="E187" s="274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  <c r="AH187" s="272"/>
      <c r="AI187" s="272"/>
      <c r="AJ187" s="272"/>
    </row>
    <row r="188" spans="1:36" ht="15.75" customHeight="1">
      <c r="A188" s="272"/>
      <c r="B188" s="274"/>
      <c r="C188" s="274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  <c r="AA188" s="272"/>
      <c r="AB188" s="272"/>
      <c r="AC188" s="272"/>
      <c r="AD188" s="272"/>
      <c r="AE188" s="272"/>
      <c r="AF188" s="272"/>
      <c r="AG188" s="272"/>
      <c r="AH188" s="272"/>
      <c r="AI188" s="272"/>
      <c r="AJ188" s="272"/>
    </row>
    <row r="189" spans="1:36" ht="15.75" customHeight="1">
      <c r="A189" s="272"/>
      <c r="B189" s="274"/>
      <c r="C189" s="274"/>
      <c r="D189" s="274"/>
      <c r="E189" s="274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  <c r="AA189" s="272"/>
      <c r="AB189" s="272"/>
      <c r="AC189" s="272"/>
      <c r="AD189" s="272"/>
      <c r="AE189" s="272"/>
      <c r="AF189" s="272"/>
      <c r="AG189" s="272"/>
      <c r="AH189" s="272"/>
      <c r="AI189" s="272"/>
      <c r="AJ189" s="272"/>
    </row>
    <row r="190" spans="1:36" ht="15.75" customHeight="1">
      <c r="A190" s="272"/>
      <c r="B190" s="274"/>
      <c r="C190" s="274"/>
      <c r="D190" s="274"/>
      <c r="E190" s="274"/>
      <c r="F190" s="274"/>
      <c r="G190" s="274"/>
      <c r="H190" s="274"/>
      <c r="I190" s="274"/>
      <c r="J190" s="274"/>
      <c r="K190" s="274"/>
      <c r="L190" s="274"/>
      <c r="M190" s="274"/>
      <c r="N190" s="274"/>
      <c r="O190" s="274"/>
      <c r="P190" s="274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272"/>
      <c r="AG190" s="272"/>
      <c r="AH190" s="272"/>
      <c r="AI190" s="272"/>
      <c r="AJ190" s="272"/>
    </row>
    <row r="191" spans="1:36" ht="15.75" customHeight="1">
      <c r="A191" s="272"/>
      <c r="B191" s="274"/>
      <c r="C191" s="274"/>
      <c r="D191" s="274"/>
      <c r="E191" s="274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  <c r="AA191" s="272"/>
      <c r="AB191" s="272"/>
      <c r="AC191" s="272"/>
      <c r="AD191" s="272"/>
      <c r="AE191" s="272"/>
      <c r="AF191" s="272"/>
      <c r="AG191" s="272"/>
      <c r="AH191" s="272"/>
      <c r="AI191" s="272"/>
      <c r="AJ191" s="272"/>
    </row>
    <row r="192" spans="1:36" ht="15.75" customHeight="1">
      <c r="A192" s="272"/>
      <c r="B192" s="274"/>
      <c r="C192" s="274"/>
      <c r="D192" s="274"/>
      <c r="E192" s="274"/>
      <c r="F192" s="274"/>
      <c r="G192" s="274"/>
      <c r="H192" s="274"/>
      <c r="I192" s="274"/>
      <c r="J192" s="274"/>
      <c r="K192" s="274"/>
      <c r="L192" s="274"/>
      <c r="M192" s="274"/>
      <c r="N192" s="274"/>
      <c r="O192" s="274"/>
      <c r="P192" s="274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  <c r="AH192" s="272"/>
      <c r="AI192" s="272"/>
      <c r="AJ192" s="272"/>
    </row>
    <row r="193" spans="1:36" ht="15.75" customHeight="1">
      <c r="A193" s="272"/>
      <c r="B193" s="274"/>
      <c r="C193" s="274"/>
      <c r="D193" s="274"/>
      <c r="E193" s="274"/>
      <c r="F193" s="274"/>
      <c r="G193" s="274"/>
      <c r="H193" s="274"/>
      <c r="I193" s="274"/>
      <c r="J193" s="274"/>
      <c r="K193" s="274"/>
      <c r="L193" s="274"/>
      <c r="M193" s="274"/>
      <c r="N193" s="274"/>
      <c r="O193" s="274"/>
      <c r="P193" s="274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  <c r="AH193" s="272"/>
      <c r="AI193" s="272"/>
      <c r="AJ193" s="272"/>
    </row>
    <row r="194" spans="1:36" ht="15.75" customHeight="1">
      <c r="A194" s="272"/>
      <c r="B194" s="274"/>
      <c r="C194" s="274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  <c r="AH194" s="272"/>
      <c r="AI194" s="272"/>
      <c r="AJ194" s="272"/>
    </row>
    <row r="195" spans="1:36" ht="15.75" customHeight="1">
      <c r="A195" s="272"/>
      <c r="B195" s="274"/>
      <c r="C195" s="274"/>
      <c r="D195" s="274"/>
      <c r="E195" s="274"/>
      <c r="F195" s="274"/>
      <c r="G195" s="274"/>
      <c r="H195" s="274"/>
      <c r="I195" s="274"/>
      <c r="J195" s="274"/>
      <c r="K195" s="274"/>
      <c r="L195" s="274"/>
      <c r="M195" s="274"/>
      <c r="N195" s="274"/>
      <c r="O195" s="274"/>
      <c r="P195" s="274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  <c r="AH195" s="272"/>
      <c r="AI195" s="272"/>
      <c r="AJ195" s="272"/>
    </row>
    <row r="196" spans="1:36" ht="15.75" customHeight="1">
      <c r="A196" s="272"/>
      <c r="B196" s="274"/>
      <c r="C196" s="274"/>
      <c r="D196" s="274"/>
      <c r="E196" s="274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  <c r="AH196" s="272"/>
      <c r="AI196" s="272"/>
      <c r="AJ196" s="272"/>
    </row>
    <row r="197" spans="1:36" ht="15.75" customHeight="1">
      <c r="A197" s="272"/>
      <c r="B197" s="274"/>
      <c r="C197" s="274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  <c r="AH197" s="272"/>
      <c r="AI197" s="272"/>
      <c r="AJ197" s="272"/>
    </row>
    <row r="198" spans="1:36" ht="15.75" customHeight="1">
      <c r="A198" s="272"/>
      <c r="B198" s="274"/>
      <c r="C198" s="274"/>
      <c r="D198" s="274"/>
      <c r="E198" s="274"/>
      <c r="F198" s="274"/>
      <c r="G198" s="274"/>
      <c r="H198" s="274"/>
      <c r="I198" s="274"/>
      <c r="J198" s="274"/>
      <c r="K198" s="274"/>
      <c r="L198" s="274"/>
      <c r="M198" s="274"/>
      <c r="N198" s="274"/>
      <c r="O198" s="274"/>
      <c r="P198" s="274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  <c r="AH198" s="272"/>
      <c r="AI198" s="272"/>
      <c r="AJ198" s="272"/>
    </row>
    <row r="199" spans="1:36" ht="15.75" customHeight="1">
      <c r="A199" s="272"/>
      <c r="B199" s="274"/>
      <c r="C199" s="274"/>
      <c r="D199" s="274"/>
      <c r="E199" s="274"/>
      <c r="F199" s="274"/>
      <c r="G199" s="274"/>
      <c r="H199" s="274"/>
      <c r="I199" s="274"/>
      <c r="J199" s="274"/>
      <c r="K199" s="274"/>
      <c r="L199" s="274"/>
      <c r="M199" s="274"/>
      <c r="N199" s="274"/>
      <c r="O199" s="274"/>
      <c r="P199" s="274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  <c r="AH199" s="272"/>
      <c r="AI199" s="272"/>
      <c r="AJ199" s="272"/>
    </row>
    <row r="200" spans="1:36" ht="15.75" customHeight="1">
      <c r="A200" s="272"/>
      <c r="B200" s="274"/>
      <c r="C200" s="274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  <c r="AA200" s="272"/>
      <c r="AB200" s="272"/>
      <c r="AC200" s="272"/>
      <c r="AD200" s="272"/>
      <c r="AE200" s="272"/>
      <c r="AF200" s="272"/>
      <c r="AG200" s="272"/>
      <c r="AH200" s="272"/>
      <c r="AI200" s="272"/>
      <c r="AJ200" s="272"/>
    </row>
    <row r="201" spans="1:36" ht="15.75" customHeight="1">
      <c r="A201" s="272"/>
      <c r="B201" s="274"/>
      <c r="C201" s="274"/>
      <c r="D201" s="274"/>
      <c r="E201" s="274"/>
      <c r="F201" s="274"/>
      <c r="G201" s="274"/>
      <c r="H201" s="274"/>
      <c r="I201" s="274"/>
      <c r="J201" s="274"/>
      <c r="K201" s="274"/>
      <c r="L201" s="274"/>
      <c r="M201" s="274"/>
      <c r="N201" s="274"/>
      <c r="O201" s="274"/>
      <c r="P201" s="274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  <c r="AA201" s="272"/>
      <c r="AB201" s="272"/>
      <c r="AC201" s="272"/>
      <c r="AD201" s="272"/>
      <c r="AE201" s="272"/>
      <c r="AF201" s="272"/>
      <c r="AG201" s="272"/>
      <c r="AH201" s="272"/>
      <c r="AI201" s="272"/>
      <c r="AJ201" s="272"/>
    </row>
    <row r="202" spans="1:36" ht="15.75" customHeight="1">
      <c r="A202" s="272"/>
      <c r="B202" s="274"/>
      <c r="C202" s="274"/>
      <c r="D202" s="274"/>
      <c r="E202" s="274"/>
      <c r="F202" s="274"/>
      <c r="G202" s="274"/>
      <c r="H202" s="274"/>
      <c r="I202" s="274"/>
      <c r="J202" s="274"/>
      <c r="K202" s="274"/>
      <c r="L202" s="274"/>
      <c r="M202" s="274"/>
      <c r="N202" s="274"/>
      <c r="O202" s="274"/>
      <c r="P202" s="274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2"/>
      <c r="AJ202" s="272"/>
    </row>
    <row r="203" spans="1:36" ht="15.75" customHeight="1">
      <c r="A203" s="272"/>
      <c r="B203" s="274"/>
      <c r="C203" s="274"/>
      <c r="D203" s="274"/>
      <c r="E203" s="274"/>
      <c r="F203" s="274"/>
      <c r="G203" s="274"/>
      <c r="H203" s="274"/>
      <c r="I203" s="274"/>
      <c r="J203" s="274"/>
      <c r="K203" s="274"/>
      <c r="L203" s="274"/>
      <c r="M203" s="274"/>
      <c r="N203" s="274"/>
      <c r="O203" s="274"/>
      <c r="P203" s="274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2"/>
      <c r="AJ203" s="272"/>
    </row>
    <row r="204" spans="1:36" ht="15.75" customHeight="1">
      <c r="A204" s="272"/>
      <c r="B204" s="274"/>
      <c r="C204" s="274"/>
      <c r="D204" s="274"/>
      <c r="E204" s="274"/>
      <c r="F204" s="274"/>
      <c r="G204" s="274"/>
      <c r="H204" s="274"/>
      <c r="I204" s="274"/>
      <c r="J204" s="274"/>
      <c r="K204" s="274"/>
      <c r="L204" s="274"/>
      <c r="M204" s="274"/>
      <c r="N204" s="274"/>
      <c r="O204" s="274"/>
      <c r="P204" s="274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2"/>
      <c r="AJ204" s="272"/>
    </row>
    <row r="205" spans="1:36" ht="15.75" customHeight="1">
      <c r="A205" s="272"/>
      <c r="B205" s="274"/>
      <c r="C205" s="274"/>
      <c r="D205" s="274"/>
      <c r="E205" s="274"/>
      <c r="F205" s="274"/>
      <c r="G205" s="274"/>
      <c r="H205" s="274"/>
      <c r="I205" s="274"/>
      <c r="J205" s="274"/>
      <c r="K205" s="274"/>
      <c r="L205" s="274"/>
      <c r="M205" s="274"/>
      <c r="N205" s="274"/>
      <c r="O205" s="274"/>
      <c r="P205" s="274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2"/>
      <c r="AJ205" s="272"/>
    </row>
    <row r="206" spans="1:36" ht="15.75" customHeight="1">
      <c r="A206" s="272"/>
      <c r="B206" s="274"/>
      <c r="C206" s="274"/>
      <c r="D206" s="274"/>
      <c r="E206" s="274"/>
      <c r="F206" s="274"/>
      <c r="G206" s="274"/>
      <c r="H206" s="274"/>
      <c r="I206" s="274"/>
      <c r="J206" s="274"/>
      <c r="K206" s="274"/>
      <c r="L206" s="274"/>
      <c r="M206" s="274"/>
      <c r="N206" s="274"/>
      <c r="O206" s="274"/>
      <c r="P206" s="274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2"/>
      <c r="AJ206" s="272"/>
    </row>
    <row r="207" spans="1:36" ht="15.75" customHeight="1">
      <c r="A207" s="272"/>
      <c r="B207" s="274"/>
      <c r="C207" s="274"/>
      <c r="D207" s="274"/>
      <c r="E207" s="274"/>
      <c r="F207" s="274"/>
      <c r="G207" s="274"/>
      <c r="H207" s="274"/>
      <c r="I207" s="274"/>
      <c r="J207" s="274"/>
      <c r="K207" s="274"/>
      <c r="L207" s="274"/>
      <c r="M207" s="274"/>
      <c r="N207" s="274"/>
      <c r="O207" s="274"/>
      <c r="P207" s="274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  <c r="AH207" s="272"/>
      <c r="AI207" s="272"/>
      <c r="AJ207" s="272"/>
    </row>
    <row r="208" spans="1:36" ht="15.75" customHeight="1">
      <c r="A208" s="272"/>
      <c r="B208" s="274"/>
      <c r="C208" s="274"/>
      <c r="D208" s="274"/>
      <c r="E208" s="274"/>
      <c r="F208" s="274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  <c r="AI208" s="272"/>
      <c r="AJ208" s="272"/>
    </row>
    <row r="209" spans="1:36" ht="15.75" customHeight="1">
      <c r="A209" s="272"/>
      <c r="B209" s="274"/>
      <c r="C209" s="274"/>
      <c r="D209" s="274"/>
      <c r="E209" s="274"/>
      <c r="F209" s="274"/>
      <c r="G209" s="274"/>
      <c r="H209" s="274"/>
      <c r="I209" s="274"/>
      <c r="J209" s="274"/>
      <c r="K209" s="274"/>
      <c r="L209" s="274"/>
      <c r="M209" s="274"/>
      <c r="N209" s="274"/>
      <c r="O209" s="274"/>
      <c r="P209" s="274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  <c r="AI209" s="272"/>
      <c r="AJ209" s="272"/>
    </row>
    <row r="210" spans="1:36" ht="15.75" customHeight="1">
      <c r="A210" s="272"/>
      <c r="B210" s="274"/>
      <c r="C210" s="274"/>
      <c r="D210" s="274"/>
      <c r="E210" s="274"/>
      <c r="F210" s="274"/>
      <c r="G210" s="274"/>
      <c r="H210" s="274"/>
      <c r="I210" s="274"/>
      <c r="J210" s="274"/>
      <c r="K210" s="274"/>
      <c r="L210" s="274"/>
      <c r="M210" s="274"/>
      <c r="N210" s="274"/>
      <c r="O210" s="274"/>
      <c r="P210" s="274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  <c r="AI210" s="272"/>
      <c r="AJ210" s="272"/>
    </row>
    <row r="211" spans="1:36" ht="15.75" customHeight="1">
      <c r="A211" s="272"/>
      <c r="B211" s="274"/>
      <c r="C211" s="274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  <c r="AH211" s="272"/>
      <c r="AI211" s="272"/>
      <c r="AJ211" s="272"/>
    </row>
    <row r="212" spans="1:36" ht="15.75" customHeight="1">
      <c r="A212" s="272"/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  <c r="AI212" s="272"/>
      <c r="AJ212" s="272"/>
    </row>
    <row r="213" spans="1:36" ht="15.75" customHeight="1">
      <c r="A213" s="272"/>
      <c r="B213" s="274"/>
      <c r="C213" s="274"/>
      <c r="D213" s="274"/>
      <c r="E213" s="274"/>
      <c r="F213" s="274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  <c r="AI213" s="272"/>
      <c r="AJ213" s="272"/>
    </row>
    <row r="214" spans="1:36" ht="15.75" customHeight="1">
      <c r="A214" s="272"/>
      <c r="B214" s="274"/>
      <c r="C214" s="274"/>
      <c r="D214" s="274"/>
      <c r="E214" s="274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  <c r="AI214" s="272"/>
      <c r="AJ214" s="272"/>
    </row>
    <row r="215" spans="1:36" ht="15.75" customHeight="1">
      <c r="A215" s="272"/>
      <c r="B215" s="274"/>
      <c r="C215" s="274"/>
      <c r="D215" s="274"/>
      <c r="E215" s="274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  <c r="AI215" s="272"/>
      <c r="AJ215" s="272"/>
    </row>
    <row r="216" spans="1:36" ht="15.75" customHeight="1">
      <c r="A216" s="272"/>
      <c r="B216" s="274"/>
      <c r="C216" s="274"/>
      <c r="D216" s="274"/>
      <c r="E216" s="274"/>
      <c r="F216" s="274"/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  <c r="AI216" s="272"/>
      <c r="AJ216" s="272"/>
    </row>
    <row r="217" spans="1:36" ht="15.75" customHeight="1">
      <c r="A217" s="272"/>
      <c r="B217" s="274"/>
      <c r="C217" s="274"/>
      <c r="D217" s="274"/>
      <c r="E217" s="274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  <c r="AH217" s="272"/>
      <c r="AI217" s="272"/>
      <c r="AJ217" s="272"/>
    </row>
    <row r="218" spans="1:36" ht="15.75" customHeight="1">
      <c r="A218" s="272"/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  <c r="AH218" s="272"/>
      <c r="AI218" s="272"/>
      <c r="AJ218" s="272"/>
    </row>
    <row r="219" spans="1:36" ht="15.75" customHeight="1">
      <c r="A219" s="272"/>
      <c r="B219" s="274"/>
      <c r="C219" s="274"/>
      <c r="D219" s="274"/>
      <c r="E219" s="274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72"/>
      <c r="AD219" s="272"/>
      <c r="AE219" s="272"/>
      <c r="AF219" s="272"/>
      <c r="AG219" s="272"/>
      <c r="AH219" s="272"/>
      <c r="AI219" s="272"/>
      <c r="AJ219" s="272"/>
    </row>
    <row r="220" spans="1:36" ht="15.75" customHeight="1">
      <c r="A220" s="272"/>
      <c r="B220" s="274"/>
      <c r="C220" s="274"/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  <c r="AA220" s="272"/>
      <c r="AB220" s="272"/>
      <c r="AC220" s="272"/>
      <c r="AD220" s="272"/>
      <c r="AE220" s="272"/>
      <c r="AF220" s="272"/>
      <c r="AG220" s="272"/>
      <c r="AH220" s="272"/>
      <c r="AI220" s="272"/>
      <c r="AJ220" s="272"/>
    </row>
    <row r="221" spans="1:36" ht="15.75" customHeight="1">
      <c r="A221" s="272"/>
      <c r="B221" s="274"/>
      <c r="C221" s="274"/>
      <c r="D221" s="274"/>
      <c r="E221" s="274"/>
      <c r="F221" s="274"/>
      <c r="G221" s="274"/>
      <c r="H221" s="274"/>
      <c r="I221" s="274"/>
      <c r="J221" s="274"/>
      <c r="K221" s="274"/>
      <c r="L221" s="274"/>
      <c r="M221" s="274"/>
      <c r="N221" s="274"/>
      <c r="O221" s="274"/>
      <c r="P221" s="274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  <c r="AA221" s="272"/>
      <c r="AB221" s="272"/>
      <c r="AC221" s="272"/>
      <c r="AD221" s="272"/>
      <c r="AE221" s="272"/>
      <c r="AF221" s="272"/>
      <c r="AG221" s="272"/>
      <c r="AH221" s="272"/>
      <c r="AI221" s="272"/>
      <c r="AJ221" s="272"/>
    </row>
    <row r="222" spans="1:36" ht="15.75" customHeight="1">
      <c r="A222" s="272"/>
      <c r="B222" s="274"/>
      <c r="C222" s="274"/>
      <c r="D222" s="274"/>
      <c r="E222" s="274"/>
      <c r="F222" s="274"/>
      <c r="G222" s="274"/>
      <c r="H222" s="274"/>
      <c r="I222" s="274"/>
      <c r="J222" s="274"/>
      <c r="K222" s="274"/>
      <c r="L222" s="274"/>
      <c r="M222" s="274"/>
      <c r="N222" s="274"/>
      <c r="O222" s="274"/>
      <c r="P222" s="274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  <c r="AA222" s="272"/>
      <c r="AB222" s="272"/>
      <c r="AC222" s="272"/>
      <c r="AD222" s="272"/>
      <c r="AE222" s="272"/>
      <c r="AF222" s="272"/>
      <c r="AG222" s="272"/>
      <c r="AH222" s="272"/>
      <c r="AI222" s="272"/>
      <c r="AJ222" s="272"/>
    </row>
    <row r="223" spans="1:36" ht="15.75" customHeight="1">
      <c r="A223" s="272"/>
      <c r="B223" s="274"/>
      <c r="C223" s="274"/>
      <c r="D223" s="274"/>
      <c r="E223" s="274"/>
      <c r="F223" s="274"/>
      <c r="G223" s="274"/>
      <c r="H223" s="274"/>
      <c r="I223" s="274"/>
      <c r="J223" s="274"/>
      <c r="K223" s="274"/>
      <c r="L223" s="274"/>
      <c r="M223" s="274"/>
      <c r="N223" s="274"/>
      <c r="O223" s="274"/>
      <c r="P223" s="274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  <c r="AA223" s="272"/>
      <c r="AB223" s="272"/>
      <c r="AC223" s="272"/>
      <c r="AD223" s="272"/>
      <c r="AE223" s="272"/>
      <c r="AF223" s="272"/>
      <c r="AG223" s="272"/>
      <c r="AH223" s="272"/>
      <c r="AI223" s="272"/>
      <c r="AJ223" s="272"/>
    </row>
    <row r="224" spans="1:36" ht="15.75" customHeight="1">
      <c r="A224" s="272"/>
      <c r="B224" s="274"/>
      <c r="C224" s="274"/>
      <c r="D224" s="274"/>
      <c r="E224" s="274"/>
      <c r="F224" s="274"/>
      <c r="G224" s="274"/>
      <c r="H224" s="274"/>
      <c r="I224" s="274"/>
      <c r="J224" s="274"/>
      <c r="K224" s="274"/>
      <c r="L224" s="274"/>
      <c r="M224" s="274"/>
      <c r="N224" s="274"/>
      <c r="O224" s="274"/>
      <c r="P224" s="274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  <c r="AA224" s="272"/>
      <c r="AB224" s="272"/>
      <c r="AC224" s="272"/>
      <c r="AD224" s="272"/>
      <c r="AE224" s="272"/>
      <c r="AF224" s="272"/>
      <c r="AG224" s="272"/>
      <c r="AH224" s="272"/>
      <c r="AI224" s="272"/>
      <c r="AJ224" s="272"/>
    </row>
    <row r="225" spans="1:36" ht="15.75" customHeight="1">
      <c r="A225" s="272"/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  <c r="AA225" s="272"/>
      <c r="AB225" s="272"/>
      <c r="AC225" s="272"/>
      <c r="AD225" s="272"/>
      <c r="AE225" s="272"/>
      <c r="AF225" s="272"/>
      <c r="AG225" s="272"/>
      <c r="AH225" s="272"/>
      <c r="AI225" s="272"/>
      <c r="AJ225" s="272"/>
    </row>
    <row r="226" spans="1:36" ht="15.75" customHeight="1">
      <c r="A226" s="272"/>
      <c r="B226" s="274"/>
      <c r="C226" s="274"/>
      <c r="D226" s="274"/>
      <c r="E226" s="274"/>
      <c r="F226" s="274"/>
      <c r="G226" s="274"/>
      <c r="H226" s="274"/>
      <c r="I226" s="274"/>
      <c r="J226" s="274"/>
      <c r="K226" s="274"/>
      <c r="L226" s="274"/>
      <c r="M226" s="274"/>
      <c r="N226" s="274"/>
      <c r="O226" s="274"/>
      <c r="P226" s="274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  <c r="AA226" s="272"/>
      <c r="AB226" s="272"/>
      <c r="AC226" s="272"/>
      <c r="AD226" s="272"/>
      <c r="AE226" s="272"/>
      <c r="AF226" s="272"/>
      <c r="AG226" s="272"/>
      <c r="AH226" s="272"/>
      <c r="AI226" s="272"/>
      <c r="AJ226" s="272"/>
    </row>
    <row r="227" spans="1:36" ht="15.75" customHeight="1">
      <c r="A227" s="272"/>
      <c r="B227" s="274"/>
      <c r="C227" s="274"/>
      <c r="D227" s="274"/>
      <c r="E227" s="274"/>
      <c r="F227" s="274"/>
      <c r="G227" s="274"/>
      <c r="H227" s="274"/>
      <c r="I227" s="274"/>
      <c r="J227" s="274"/>
      <c r="K227" s="274"/>
      <c r="L227" s="274"/>
      <c r="M227" s="274"/>
      <c r="N227" s="274"/>
      <c r="O227" s="274"/>
      <c r="P227" s="274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  <c r="AA227" s="272"/>
      <c r="AB227" s="272"/>
      <c r="AC227" s="272"/>
      <c r="AD227" s="272"/>
      <c r="AE227" s="272"/>
      <c r="AF227" s="272"/>
      <c r="AG227" s="272"/>
      <c r="AH227" s="272"/>
      <c r="AI227" s="272"/>
      <c r="AJ227" s="272"/>
    </row>
    <row r="228" spans="1:36" ht="15.75" customHeight="1">
      <c r="A228" s="272"/>
      <c r="B228" s="274"/>
      <c r="C228" s="274"/>
      <c r="D228" s="274"/>
      <c r="E228" s="274"/>
      <c r="F228" s="274"/>
      <c r="G228" s="274"/>
      <c r="H228" s="274"/>
      <c r="I228" s="274"/>
      <c r="J228" s="274"/>
      <c r="K228" s="274"/>
      <c r="L228" s="274"/>
      <c r="M228" s="274"/>
      <c r="N228" s="274"/>
      <c r="O228" s="274"/>
      <c r="P228" s="274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  <c r="AA228" s="272"/>
      <c r="AB228" s="272"/>
      <c r="AC228" s="272"/>
      <c r="AD228" s="272"/>
      <c r="AE228" s="272"/>
      <c r="AF228" s="272"/>
      <c r="AG228" s="272"/>
      <c r="AH228" s="272"/>
      <c r="AI228" s="272"/>
      <c r="AJ228" s="272"/>
    </row>
    <row r="229" spans="1:36" ht="15.75" customHeight="1">
      <c r="A229" s="272"/>
      <c r="B229" s="274"/>
      <c r="C229" s="274"/>
      <c r="D229" s="274"/>
      <c r="E229" s="274"/>
      <c r="F229" s="274"/>
      <c r="G229" s="274"/>
      <c r="H229" s="274"/>
      <c r="I229" s="274"/>
      <c r="J229" s="274"/>
      <c r="K229" s="274"/>
      <c r="L229" s="274"/>
      <c r="M229" s="274"/>
      <c r="N229" s="274"/>
      <c r="O229" s="274"/>
      <c r="P229" s="274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  <c r="AA229" s="272"/>
      <c r="AB229" s="272"/>
      <c r="AC229" s="272"/>
      <c r="AD229" s="272"/>
      <c r="AE229" s="272"/>
      <c r="AF229" s="272"/>
      <c r="AG229" s="272"/>
      <c r="AH229" s="272"/>
      <c r="AI229" s="272"/>
      <c r="AJ229" s="272"/>
    </row>
    <row r="230" spans="1:36" ht="15.75" customHeight="1">
      <c r="A230" s="272"/>
      <c r="B230" s="274"/>
      <c r="C230" s="274"/>
      <c r="D230" s="274"/>
      <c r="E230" s="274"/>
      <c r="F230" s="274"/>
      <c r="G230" s="274"/>
      <c r="H230" s="274"/>
      <c r="I230" s="274"/>
      <c r="J230" s="274"/>
      <c r="K230" s="274"/>
      <c r="L230" s="274"/>
      <c r="M230" s="274"/>
      <c r="N230" s="274"/>
      <c r="O230" s="274"/>
      <c r="P230" s="274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  <c r="AH230" s="272"/>
      <c r="AI230" s="272"/>
      <c r="AJ230" s="272"/>
    </row>
    <row r="231" spans="1:36" ht="15.75" customHeight="1">
      <c r="A231" s="272"/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  <c r="AH231" s="272"/>
      <c r="AI231" s="272"/>
      <c r="AJ231" s="272"/>
    </row>
    <row r="232" spans="1:36" ht="15.75" customHeight="1">
      <c r="A232" s="272"/>
      <c r="B232" s="274"/>
      <c r="C232" s="274"/>
      <c r="D232" s="274"/>
      <c r="E232" s="274"/>
      <c r="F232" s="274"/>
      <c r="G232" s="274"/>
      <c r="H232" s="274"/>
      <c r="I232" s="274"/>
      <c r="J232" s="274"/>
      <c r="K232" s="274"/>
      <c r="L232" s="274"/>
      <c r="M232" s="274"/>
      <c r="N232" s="274"/>
      <c r="O232" s="274"/>
      <c r="P232" s="274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  <c r="AH232" s="272"/>
      <c r="AI232" s="272"/>
      <c r="AJ232" s="272"/>
    </row>
    <row r="233" spans="1:36" ht="15.75" customHeight="1">
      <c r="A233" s="272"/>
      <c r="B233" s="274"/>
      <c r="C233" s="274"/>
      <c r="D233" s="274"/>
      <c r="E233" s="274"/>
      <c r="F233" s="274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  <c r="AH233" s="272"/>
      <c r="AI233" s="272"/>
      <c r="AJ233" s="272"/>
    </row>
    <row r="234" spans="1:36" ht="15.75" customHeight="1">
      <c r="A234" s="272"/>
      <c r="B234" s="274"/>
      <c r="C234" s="274"/>
      <c r="D234" s="274"/>
      <c r="E234" s="274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  <c r="AH234" s="272"/>
      <c r="AI234" s="272"/>
      <c r="AJ234" s="272"/>
    </row>
    <row r="235" spans="1:36" ht="15.75" customHeight="1">
      <c r="A235" s="272"/>
      <c r="B235" s="274"/>
      <c r="C235" s="274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  <c r="AA235" s="272"/>
      <c r="AB235" s="272"/>
      <c r="AC235" s="272"/>
      <c r="AD235" s="272"/>
      <c r="AE235" s="272"/>
      <c r="AF235" s="272"/>
      <c r="AG235" s="272"/>
      <c r="AH235" s="272"/>
      <c r="AI235" s="272"/>
      <c r="AJ235" s="272"/>
    </row>
    <row r="236" spans="1:36" ht="15.75" customHeight="1">
      <c r="A236" s="272"/>
      <c r="B236" s="274"/>
      <c r="C236" s="274"/>
      <c r="D236" s="274"/>
      <c r="E236" s="274"/>
      <c r="F236" s="274"/>
      <c r="G236" s="274"/>
      <c r="H236" s="274"/>
      <c r="I236" s="274"/>
      <c r="J236" s="274"/>
      <c r="K236" s="274"/>
      <c r="L236" s="274"/>
      <c r="M236" s="274"/>
      <c r="N236" s="274"/>
      <c r="O236" s="274"/>
      <c r="P236" s="274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  <c r="AH236" s="272"/>
      <c r="AI236" s="272"/>
      <c r="AJ236" s="272"/>
    </row>
    <row r="237" spans="1:36" ht="15.75" customHeight="1">
      <c r="A237" s="272"/>
      <c r="B237" s="274"/>
      <c r="C237" s="274"/>
      <c r="D237" s="274"/>
      <c r="E237" s="274"/>
      <c r="F237" s="274"/>
      <c r="G237" s="274"/>
      <c r="H237" s="274"/>
      <c r="I237" s="274"/>
      <c r="J237" s="274"/>
      <c r="K237" s="274"/>
      <c r="L237" s="274"/>
      <c r="M237" s="274"/>
      <c r="N237" s="274"/>
      <c r="O237" s="274"/>
      <c r="P237" s="274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  <c r="AA237" s="272"/>
      <c r="AB237" s="272"/>
      <c r="AC237" s="272"/>
      <c r="AD237" s="272"/>
      <c r="AE237" s="272"/>
      <c r="AF237" s="272"/>
      <c r="AG237" s="272"/>
      <c r="AH237" s="272"/>
      <c r="AI237" s="272"/>
      <c r="AJ237" s="272"/>
    </row>
    <row r="238" spans="1:36" ht="15.75" customHeight="1">
      <c r="A238" s="272"/>
      <c r="B238" s="274"/>
      <c r="C238" s="274"/>
      <c r="D238" s="274"/>
      <c r="E238" s="274"/>
      <c r="F238" s="274"/>
      <c r="G238" s="274"/>
      <c r="H238" s="274"/>
      <c r="I238" s="274"/>
      <c r="J238" s="274"/>
      <c r="K238" s="274"/>
      <c r="L238" s="274"/>
      <c r="M238" s="274"/>
      <c r="N238" s="274"/>
      <c r="O238" s="274"/>
      <c r="P238" s="274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  <c r="AA238" s="272"/>
      <c r="AB238" s="272"/>
      <c r="AC238" s="272"/>
      <c r="AD238" s="272"/>
      <c r="AE238" s="272"/>
      <c r="AF238" s="272"/>
      <c r="AG238" s="272"/>
      <c r="AH238" s="272"/>
      <c r="AI238" s="272"/>
      <c r="AJ238" s="272"/>
    </row>
    <row r="239" spans="1:36" ht="15.75" customHeight="1">
      <c r="A239" s="272"/>
      <c r="B239" s="274"/>
      <c r="C239" s="274"/>
      <c r="D239" s="274"/>
      <c r="E239" s="274"/>
      <c r="F239" s="274"/>
      <c r="G239" s="274"/>
      <c r="H239" s="274"/>
      <c r="I239" s="274"/>
      <c r="J239" s="274"/>
      <c r="K239" s="274"/>
      <c r="L239" s="274"/>
      <c r="M239" s="274"/>
      <c r="N239" s="274"/>
      <c r="O239" s="274"/>
      <c r="P239" s="274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  <c r="AA239" s="272"/>
      <c r="AB239" s="272"/>
      <c r="AC239" s="272"/>
      <c r="AD239" s="272"/>
      <c r="AE239" s="272"/>
      <c r="AF239" s="272"/>
      <c r="AG239" s="272"/>
      <c r="AH239" s="272"/>
      <c r="AI239" s="272"/>
      <c r="AJ239" s="272"/>
    </row>
    <row r="240" spans="1:36" ht="15.75" customHeight="1">
      <c r="A240" s="272"/>
      <c r="B240" s="274"/>
      <c r="C240" s="274"/>
      <c r="D240" s="274"/>
      <c r="E240" s="274"/>
      <c r="F240" s="274"/>
      <c r="G240" s="274"/>
      <c r="H240" s="274"/>
      <c r="I240" s="274"/>
      <c r="J240" s="274"/>
      <c r="K240" s="274"/>
      <c r="L240" s="274"/>
      <c r="M240" s="274"/>
      <c r="N240" s="274"/>
      <c r="O240" s="274"/>
      <c r="P240" s="274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  <c r="AA240" s="272"/>
      <c r="AB240" s="272"/>
      <c r="AC240" s="272"/>
      <c r="AD240" s="272"/>
      <c r="AE240" s="272"/>
      <c r="AF240" s="272"/>
      <c r="AG240" s="272"/>
      <c r="AH240" s="272"/>
      <c r="AI240" s="272"/>
      <c r="AJ240" s="272"/>
    </row>
    <row r="241" spans="1:36" ht="15.75" customHeight="1">
      <c r="A241" s="272"/>
      <c r="B241" s="274"/>
      <c r="C241" s="274"/>
      <c r="D241" s="274"/>
      <c r="E241" s="274"/>
      <c r="F241" s="274"/>
      <c r="G241" s="274"/>
      <c r="H241" s="274"/>
      <c r="I241" s="274"/>
      <c r="J241" s="274"/>
      <c r="K241" s="274"/>
      <c r="L241" s="274"/>
      <c r="M241" s="274"/>
      <c r="N241" s="274"/>
      <c r="O241" s="274"/>
      <c r="P241" s="274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272"/>
      <c r="AJ241" s="272"/>
    </row>
    <row r="242" spans="1:36" ht="15.75" customHeight="1">
      <c r="A242" s="272"/>
      <c r="B242" s="274"/>
      <c r="C242" s="274"/>
      <c r="D242" s="274"/>
      <c r="E242" s="274"/>
      <c r="F242" s="274"/>
      <c r="G242" s="274"/>
      <c r="H242" s="274"/>
      <c r="I242" s="274"/>
      <c r="J242" s="274"/>
      <c r="K242" s="274"/>
      <c r="L242" s="274"/>
      <c r="M242" s="274"/>
      <c r="N242" s="274"/>
      <c r="O242" s="274"/>
      <c r="P242" s="274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  <c r="AA242" s="272"/>
      <c r="AB242" s="272"/>
      <c r="AC242" s="272"/>
      <c r="AD242" s="272"/>
      <c r="AE242" s="272"/>
      <c r="AF242" s="272"/>
      <c r="AG242" s="272"/>
      <c r="AH242" s="272"/>
      <c r="AI242" s="272"/>
      <c r="AJ242" s="272"/>
    </row>
    <row r="243" spans="1:36" ht="15.75" customHeight="1">
      <c r="A243" s="272"/>
      <c r="B243" s="274"/>
      <c r="C243" s="274"/>
      <c r="D243" s="274"/>
      <c r="E243" s="274"/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  <c r="AA243" s="272"/>
      <c r="AB243" s="272"/>
      <c r="AC243" s="272"/>
      <c r="AD243" s="272"/>
      <c r="AE243" s="272"/>
      <c r="AF243" s="272"/>
      <c r="AG243" s="272"/>
      <c r="AH243" s="272"/>
      <c r="AI243" s="272"/>
      <c r="AJ243" s="272"/>
    </row>
    <row r="244" spans="1:36" ht="15.75" customHeight="1">
      <c r="A244" s="272"/>
      <c r="B244" s="274"/>
      <c r="C244" s="274"/>
      <c r="D244" s="274"/>
      <c r="E244" s="274"/>
      <c r="F244" s="274"/>
      <c r="G244" s="274"/>
      <c r="H244" s="274"/>
      <c r="I244" s="274"/>
      <c r="J244" s="274"/>
      <c r="K244" s="274"/>
      <c r="L244" s="274"/>
      <c r="M244" s="274"/>
      <c r="N244" s="274"/>
      <c r="O244" s="274"/>
      <c r="P244" s="274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  <c r="AA244" s="272"/>
      <c r="AB244" s="272"/>
      <c r="AC244" s="272"/>
      <c r="AD244" s="272"/>
      <c r="AE244" s="272"/>
      <c r="AF244" s="272"/>
      <c r="AG244" s="272"/>
      <c r="AH244" s="272"/>
      <c r="AI244" s="272"/>
      <c r="AJ244" s="272"/>
    </row>
    <row r="245" spans="1:36" ht="15.75" customHeight="1">
      <c r="A245" s="272"/>
      <c r="B245" s="274"/>
      <c r="C245" s="274"/>
      <c r="D245" s="274"/>
      <c r="E245" s="274"/>
      <c r="F245" s="274"/>
      <c r="G245" s="274"/>
      <c r="H245" s="274"/>
      <c r="I245" s="274"/>
      <c r="J245" s="274"/>
      <c r="K245" s="274"/>
      <c r="L245" s="274"/>
      <c r="M245" s="274"/>
      <c r="N245" s="274"/>
      <c r="O245" s="274"/>
      <c r="P245" s="274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  <c r="AA245" s="272"/>
      <c r="AB245" s="272"/>
      <c r="AC245" s="272"/>
      <c r="AD245" s="272"/>
      <c r="AE245" s="272"/>
      <c r="AF245" s="272"/>
      <c r="AG245" s="272"/>
      <c r="AH245" s="272"/>
      <c r="AI245" s="272"/>
      <c r="AJ245" s="272"/>
    </row>
    <row r="246" spans="1:36" ht="15.75" customHeight="1">
      <c r="A246" s="272"/>
      <c r="B246" s="274"/>
      <c r="C246" s="274"/>
      <c r="D246" s="274"/>
      <c r="E246" s="274"/>
      <c r="F246" s="274"/>
      <c r="G246" s="274"/>
      <c r="H246" s="274"/>
      <c r="I246" s="274"/>
      <c r="J246" s="274"/>
      <c r="K246" s="274"/>
      <c r="L246" s="274"/>
      <c r="M246" s="274"/>
      <c r="N246" s="274"/>
      <c r="O246" s="274"/>
      <c r="P246" s="274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  <c r="AA246" s="272"/>
      <c r="AB246" s="272"/>
      <c r="AC246" s="272"/>
      <c r="AD246" s="272"/>
      <c r="AE246" s="272"/>
      <c r="AF246" s="272"/>
      <c r="AG246" s="272"/>
      <c r="AH246" s="272"/>
      <c r="AI246" s="272"/>
      <c r="AJ246" s="272"/>
    </row>
    <row r="247" spans="1:36" ht="15.75" customHeight="1">
      <c r="A247" s="272"/>
      <c r="B247" s="274"/>
      <c r="C247" s="274"/>
      <c r="D247" s="274"/>
      <c r="E247" s="274"/>
      <c r="F247" s="274"/>
      <c r="G247" s="274"/>
      <c r="H247" s="274"/>
      <c r="I247" s="274"/>
      <c r="J247" s="274"/>
      <c r="K247" s="274"/>
      <c r="L247" s="274"/>
      <c r="M247" s="274"/>
      <c r="N247" s="274"/>
      <c r="O247" s="274"/>
      <c r="P247" s="274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  <c r="AA247" s="272"/>
      <c r="AB247" s="272"/>
      <c r="AC247" s="272"/>
      <c r="AD247" s="272"/>
      <c r="AE247" s="272"/>
      <c r="AF247" s="272"/>
      <c r="AG247" s="272"/>
      <c r="AH247" s="272"/>
      <c r="AI247" s="272"/>
      <c r="AJ247" s="272"/>
    </row>
    <row r="248" spans="1:36" ht="15.75" customHeight="1">
      <c r="A248" s="272"/>
      <c r="B248" s="274"/>
      <c r="C248" s="274"/>
      <c r="D248" s="274"/>
      <c r="E248" s="274"/>
      <c r="F248" s="274"/>
      <c r="G248" s="274"/>
      <c r="H248" s="274"/>
      <c r="I248" s="274"/>
      <c r="J248" s="274"/>
      <c r="K248" s="274"/>
      <c r="L248" s="274"/>
      <c r="M248" s="274"/>
      <c r="N248" s="274"/>
      <c r="O248" s="274"/>
      <c r="P248" s="274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  <c r="AA248" s="272"/>
      <c r="AB248" s="272"/>
      <c r="AC248" s="272"/>
      <c r="AD248" s="272"/>
      <c r="AE248" s="272"/>
      <c r="AF248" s="272"/>
      <c r="AG248" s="272"/>
      <c r="AH248" s="272"/>
      <c r="AI248" s="272"/>
      <c r="AJ248" s="272"/>
    </row>
    <row r="249" spans="1:36" ht="15.75" customHeight="1">
      <c r="A249" s="272"/>
      <c r="B249" s="274"/>
      <c r="C249" s="274"/>
      <c r="D249" s="274"/>
      <c r="E249" s="274"/>
      <c r="F249" s="274"/>
      <c r="G249" s="274"/>
      <c r="H249" s="274"/>
      <c r="I249" s="274"/>
      <c r="J249" s="274"/>
      <c r="K249" s="274"/>
      <c r="L249" s="274"/>
      <c r="M249" s="274"/>
      <c r="N249" s="274"/>
      <c r="O249" s="274"/>
      <c r="P249" s="274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  <c r="AA249" s="272"/>
      <c r="AB249" s="272"/>
      <c r="AC249" s="272"/>
      <c r="AD249" s="272"/>
      <c r="AE249" s="272"/>
      <c r="AF249" s="272"/>
      <c r="AG249" s="272"/>
      <c r="AH249" s="272"/>
      <c r="AI249" s="272"/>
      <c r="AJ249" s="272"/>
    </row>
    <row r="250" spans="1:36" ht="15.75" customHeight="1">
      <c r="A250" s="272"/>
      <c r="B250" s="274"/>
      <c r="C250" s="274"/>
      <c r="D250" s="274"/>
      <c r="E250" s="274"/>
      <c r="F250" s="274"/>
      <c r="G250" s="274"/>
      <c r="H250" s="274"/>
      <c r="I250" s="274"/>
      <c r="J250" s="274"/>
      <c r="K250" s="274"/>
      <c r="L250" s="274"/>
      <c r="M250" s="274"/>
      <c r="N250" s="274"/>
      <c r="O250" s="274"/>
      <c r="P250" s="274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  <c r="AA250" s="272"/>
      <c r="AB250" s="272"/>
      <c r="AC250" s="272"/>
      <c r="AD250" s="272"/>
      <c r="AE250" s="272"/>
      <c r="AF250" s="272"/>
      <c r="AG250" s="272"/>
      <c r="AH250" s="272"/>
      <c r="AI250" s="272"/>
      <c r="AJ250" s="272"/>
    </row>
    <row r="251" spans="1:36" ht="15.75" customHeight="1">
      <c r="A251" s="272"/>
      <c r="B251" s="274"/>
      <c r="C251" s="274"/>
      <c r="D251" s="274"/>
      <c r="E251" s="274"/>
      <c r="F251" s="274"/>
      <c r="G251" s="274"/>
      <c r="H251" s="274"/>
      <c r="I251" s="274"/>
      <c r="J251" s="274"/>
      <c r="K251" s="274"/>
      <c r="L251" s="274"/>
      <c r="M251" s="274"/>
      <c r="N251" s="274"/>
      <c r="O251" s="274"/>
      <c r="P251" s="274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  <c r="AA251" s="272"/>
      <c r="AB251" s="272"/>
      <c r="AC251" s="272"/>
      <c r="AD251" s="272"/>
      <c r="AE251" s="272"/>
      <c r="AF251" s="272"/>
      <c r="AG251" s="272"/>
      <c r="AH251" s="272"/>
      <c r="AI251" s="272"/>
      <c r="AJ251" s="272"/>
    </row>
    <row r="252" spans="1:36" ht="15.75" customHeight="1">
      <c r="A252" s="272"/>
      <c r="B252" s="274"/>
      <c r="C252" s="274"/>
      <c r="D252" s="274"/>
      <c r="E252" s="274"/>
      <c r="F252" s="274"/>
      <c r="G252" s="274"/>
      <c r="H252" s="274"/>
      <c r="I252" s="274"/>
      <c r="J252" s="274"/>
      <c r="K252" s="274"/>
      <c r="L252" s="274"/>
      <c r="M252" s="274"/>
      <c r="N252" s="274"/>
      <c r="O252" s="274"/>
      <c r="P252" s="274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  <c r="AA252" s="272"/>
      <c r="AB252" s="272"/>
      <c r="AC252" s="272"/>
      <c r="AD252" s="272"/>
      <c r="AE252" s="272"/>
      <c r="AF252" s="272"/>
      <c r="AG252" s="272"/>
      <c r="AH252" s="272"/>
      <c r="AI252" s="272"/>
      <c r="AJ252" s="272"/>
    </row>
    <row r="253" spans="1:36" ht="15.75" customHeight="1">
      <c r="A253" s="272"/>
      <c r="B253" s="274"/>
      <c r="C253" s="274"/>
      <c r="D253" s="274"/>
      <c r="E253" s="274"/>
      <c r="F253" s="274"/>
      <c r="G253" s="274"/>
      <c r="H253" s="274"/>
      <c r="I253" s="274"/>
      <c r="J253" s="274"/>
      <c r="K253" s="274"/>
      <c r="L253" s="274"/>
      <c r="M253" s="274"/>
      <c r="N253" s="274"/>
      <c r="O253" s="274"/>
      <c r="P253" s="274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  <c r="AA253" s="272"/>
      <c r="AB253" s="272"/>
      <c r="AC253" s="272"/>
      <c r="AD253" s="272"/>
      <c r="AE253" s="272"/>
      <c r="AF253" s="272"/>
      <c r="AG253" s="272"/>
      <c r="AH253" s="272"/>
      <c r="AI253" s="272"/>
      <c r="AJ253" s="272"/>
    </row>
    <row r="254" spans="1:36" ht="15.75" customHeight="1">
      <c r="A254" s="272"/>
      <c r="B254" s="274"/>
      <c r="C254" s="274"/>
      <c r="D254" s="274"/>
      <c r="E254" s="274"/>
      <c r="F254" s="274"/>
      <c r="G254" s="274"/>
      <c r="H254" s="274"/>
      <c r="I254" s="274"/>
      <c r="J254" s="274"/>
      <c r="K254" s="274"/>
      <c r="L254" s="274"/>
      <c r="M254" s="274"/>
      <c r="N254" s="274"/>
      <c r="O254" s="274"/>
      <c r="P254" s="274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  <c r="AA254" s="272"/>
      <c r="AB254" s="272"/>
      <c r="AC254" s="272"/>
      <c r="AD254" s="272"/>
      <c r="AE254" s="272"/>
      <c r="AF254" s="272"/>
      <c r="AG254" s="272"/>
      <c r="AH254" s="272"/>
      <c r="AI254" s="272"/>
      <c r="AJ254" s="272"/>
    </row>
    <row r="255" spans="1:36" ht="15.75" customHeight="1">
      <c r="A255" s="272"/>
      <c r="B255" s="274"/>
      <c r="C255" s="274"/>
      <c r="D255" s="274"/>
      <c r="E255" s="274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  <c r="AA255" s="272"/>
      <c r="AB255" s="272"/>
      <c r="AC255" s="272"/>
      <c r="AD255" s="272"/>
      <c r="AE255" s="272"/>
      <c r="AF255" s="272"/>
      <c r="AG255" s="272"/>
      <c r="AH255" s="272"/>
      <c r="AI255" s="272"/>
      <c r="AJ255" s="272"/>
    </row>
    <row r="256" spans="1:36" ht="15.75" customHeight="1">
      <c r="A256" s="272"/>
      <c r="B256" s="274"/>
      <c r="C256" s="274"/>
      <c r="D256" s="274"/>
      <c r="E256" s="274"/>
      <c r="F256" s="274"/>
      <c r="G256" s="274"/>
      <c r="H256" s="274"/>
      <c r="I256" s="274"/>
      <c r="J256" s="274"/>
      <c r="K256" s="274"/>
      <c r="L256" s="274"/>
      <c r="M256" s="274"/>
      <c r="N256" s="274"/>
      <c r="O256" s="274"/>
      <c r="P256" s="274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  <c r="AA256" s="272"/>
      <c r="AB256" s="272"/>
      <c r="AC256" s="272"/>
      <c r="AD256" s="272"/>
      <c r="AE256" s="272"/>
      <c r="AF256" s="272"/>
      <c r="AG256" s="272"/>
      <c r="AH256" s="272"/>
      <c r="AI256" s="272"/>
      <c r="AJ256" s="272"/>
    </row>
    <row r="257" spans="1:36" ht="15.75" customHeight="1">
      <c r="A257" s="272"/>
      <c r="B257" s="274"/>
      <c r="C257" s="274"/>
      <c r="D257" s="274"/>
      <c r="E257" s="274"/>
      <c r="F257" s="274"/>
      <c r="G257" s="274"/>
      <c r="H257" s="274"/>
      <c r="I257" s="274"/>
      <c r="J257" s="274"/>
      <c r="K257" s="274"/>
      <c r="L257" s="274"/>
      <c r="M257" s="274"/>
      <c r="N257" s="274"/>
      <c r="O257" s="274"/>
      <c r="P257" s="274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  <c r="AA257" s="272"/>
      <c r="AB257" s="272"/>
      <c r="AC257" s="272"/>
      <c r="AD257" s="272"/>
      <c r="AE257" s="272"/>
      <c r="AF257" s="272"/>
      <c r="AG257" s="272"/>
      <c r="AH257" s="272"/>
      <c r="AI257" s="272"/>
      <c r="AJ257" s="272"/>
    </row>
    <row r="258" spans="1:36" ht="15.75" customHeight="1">
      <c r="A258" s="272"/>
      <c r="B258" s="274"/>
      <c r="C258" s="274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  <c r="AA258" s="272"/>
      <c r="AB258" s="272"/>
      <c r="AC258" s="272"/>
      <c r="AD258" s="272"/>
      <c r="AE258" s="272"/>
      <c r="AF258" s="272"/>
      <c r="AG258" s="272"/>
      <c r="AH258" s="272"/>
      <c r="AI258" s="272"/>
      <c r="AJ258" s="272"/>
    </row>
    <row r="259" spans="1:36" ht="15.75" customHeight="1">
      <c r="A259" s="272"/>
      <c r="B259" s="274"/>
      <c r="C259" s="274"/>
      <c r="D259" s="274"/>
      <c r="E259" s="274"/>
      <c r="F259" s="274"/>
      <c r="G259" s="274"/>
      <c r="H259" s="274"/>
      <c r="I259" s="274"/>
      <c r="J259" s="274"/>
      <c r="K259" s="274"/>
      <c r="L259" s="274"/>
      <c r="M259" s="274"/>
      <c r="N259" s="274"/>
      <c r="O259" s="274"/>
      <c r="P259" s="274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  <c r="AA259" s="272"/>
      <c r="AB259" s="272"/>
      <c r="AC259" s="272"/>
      <c r="AD259" s="272"/>
      <c r="AE259" s="272"/>
      <c r="AF259" s="272"/>
      <c r="AG259" s="272"/>
      <c r="AH259" s="272"/>
      <c r="AI259" s="272"/>
      <c r="AJ259" s="272"/>
    </row>
    <row r="260" spans="1:36" ht="15.75" customHeight="1">
      <c r="A260" s="272"/>
      <c r="B260" s="274"/>
      <c r="C260" s="274"/>
      <c r="D260" s="274"/>
      <c r="E260" s="274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  <c r="AA260" s="272"/>
      <c r="AB260" s="272"/>
      <c r="AC260" s="272"/>
      <c r="AD260" s="272"/>
      <c r="AE260" s="272"/>
      <c r="AF260" s="272"/>
      <c r="AG260" s="272"/>
      <c r="AH260" s="272"/>
      <c r="AI260" s="272"/>
      <c r="AJ260" s="272"/>
    </row>
    <row r="261" spans="1:36" ht="15.75" customHeight="1">
      <c r="A261" s="272"/>
      <c r="B261" s="274"/>
      <c r="C261" s="274"/>
      <c r="D261" s="274"/>
      <c r="E261" s="274"/>
      <c r="F261" s="274"/>
      <c r="G261" s="274"/>
      <c r="H261" s="274"/>
      <c r="I261" s="274"/>
      <c r="J261" s="274"/>
      <c r="K261" s="274"/>
      <c r="L261" s="274"/>
      <c r="M261" s="274"/>
      <c r="N261" s="274"/>
      <c r="O261" s="274"/>
      <c r="P261" s="274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  <c r="AA261" s="272"/>
      <c r="AB261" s="272"/>
      <c r="AC261" s="272"/>
      <c r="AD261" s="272"/>
      <c r="AE261" s="272"/>
      <c r="AF261" s="272"/>
      <c r="AG261" s="272"/>
      <c r="AH261" s="272"/>
      <c r="AI261" s="272"/>
      <c r="AJ261" s="272"/>
    </row>
    <row r="262" spans="1:36" ht="15.75" customHeight="1">
      <c r="A262" s="272"/>
      <c r="B262" s="274"/>
      <c r="C262" s="274"/>
      <c r="D262" s="274"/>
      <c r="E262" s="274"/>
      <c r="F262" s="274"/>
      <c r="G262" s="274"/>
      <c r="H262" s="274"/>
      <c r="I262" s="274"/>
      <c r="J262" s="274"/>
      <c r="K262" s="274"/>
      <c r="L262" s="274"/>
      <c r="M262" s="274"/>
      <c r="N262" s="274"/>
      <c r="O262" s="274"/>
      <c r="P262" s="274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  <c r="AA262" s="272"/>
      <c r="AB262" s="272"/>
      <c r="AC262" s="272"/>
      <c r="AD262" s="272"/>
      <c r="AE262" s="272"/>
      <c r="AF262" s="272"/>
      <c r="AG262" s="272"/>
      <c r="AH262" s="272"/>
      <c r="AI262" s="272"/>
      <c r="AJ262" s="272"/>
    </row>
    <row r="263" spans="1:36" ht="15.75" customHeight="1">
      <c r="A263" s="272"/>
      <c r="B263" s="274"/>
      <c r="C263" s="274"/>
      <c r="D263" s="274"/>
      <c r="E263" s="274"/>
      <c r="F263" s="274"/>
      <c r="G263" s="274"/>
      <c r="H263" s="274"/>
      <c r="I263" s="274"/>
      <c r="J263" s="274"/>
      <c r="K263" s="274"/>
      <c r="L263" s="274"/>
      <c r="M263" s="274"/>
      <c r="N263" s="274"/>
      <c r="O263" s="274"/>
      <c r="P263" s="274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  <c r="AI263" s="272"/>
      <c r="AJ263" s="272"/>
    </row>
    <row r="264" spans="1:36" ht="15.75" customHeight="1">
      <c r="A264" s="272"/>
      <c r="B264" s="274"/>
      <c r="C264" s="274"/>
      <c r="D264" s="274"/>
      <c r="E264" s="274"/>
      <c r="F264" s="274"/>
      <c r="G264" s="274"/>
      <c r="H264" s="274"/>
      <c r="I264" s="274"/>
      <c r="J264" s="274"/>
      <c r="K264" s="274"/>
      <c r="L264" s="274"/>
      <c r="M264" s="274"/>
      <c r="N264" s="274"/>
      <c r="O264" s="274"/>
      <c r="P264" s="274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  <c r="AA264" s="272"/>
      <c r="AB264" s="272"/>
      <c r="AC264" s="272"/>
      <c r="AD264" s="272"/>
      <c r="AE264" s="272"/>
      <c r="AF264" s="272"/>
      <c r="AG264" s="272"/>
      <c r="AH264" s="272"/>
      <c r="AI264" s="272"/>
      <c r="AJ264" s="272"/>
    </row>
    <row r="265" spans="1:36" ht="15.75" customHeight="1">
      <c r="A265" s="272"/>
      <c r="B265" s="274"/>
      <c r="C265" s="274"/>
      <c r="D265" s="274"/>
      <c r="E265" s="274"/>
      <c r="F265" s="274"/>
      <c r="G265" s="274"/>
      <c r="H265" s="274"/>
      <c r="I265" s="274"/>
      <c r="J265" s="274"/>
      <c r="K265" s="274"/>
      <c r="L265" s="274"/>
      <c r="M265" s="274"/>
      <c r="N265" s="274"/>
      <c r="O265" s="274"/>
      <c r="P265" s="274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  <c r="AA265" s="272"/>
      <c r="AB265" s="272"/>
      <c r="AC265" s="272"/>
      <c r="AD265" s="272"/>
      <c r="AE265" s="272"/>
      <c r="AF265" s="272"/>
      <c r="AG265" s="272"/>
      <c r="AH265" s="272"/>
      <c r="AI265" s="272"/>
      <c r="AJ265" s="272"/>
    </row>
    <row r="266" spans="1:36" ht="15.75" customHeight="1">
      <c r="A266" s="272"/>
      <c r="B266" s="274"/>
      <c r="C266" s="274"/>
      <c r="D266" s="274"/>
      <c r="E266" s="274"/>
      <c r="F266" s="274"/>
      <c r="G266" s="274"/>
      <c r="H266" s="274"/>
      <c r="I266" s="274"/>
      <c r="J266" s="274"/>
      <c r="K266" s="274"/>
      <c r="L266" s="274"/>
      <c r="M266" s="274"/>
      <c r="N266" s="274"/>
      <c r="O266" s="274"/>
      <c r="P266" s="274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  <c r="AA266" s="272"/>
      <c r="AB266" s="272"/>
      <c r="AC266" s="272"/>
      <c r="AD266" s="272"/>
      <c r="AE266" s="272"/>
      <c r="AF266" s="272"/>
      <c r="AG266" s="272"/>
      <c r="AH266" s="272"/>
      <c r="AI266" s="272"/>
      <c r="AJ266" s="272"/>
    </row>
    <row r="267" spans="1:36" ht="15.75" customHeight="1">
      <c r="A267" s="272"/>
      <c r="B267" s="274"/>
      <c r="C267" s="274"/>
      <c r="D267" s="274"/>
      <c r="E267" s="274"/>
      <c r="F267" s="274"/>
      <c r="G267" s="274"/>
      <c r="H267" s="274"/>
      <c r="I267" s="274"/>
      <c r="J267" s="274"/>
      <c r="K267" s="274"/>
      <c r="L267" s="274"/>
      <c r="M267" s="274"/>
      <c r="N267" s="274"/>
      <c r="O267" s="274"/>
      <c r="P267" s="274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  <c r="AA267" s="272"/>
      <c r="AB267" s="272"/>
      <c r="AC267" s="272"/>
      <c r="AD267" s="272"/>
      <c r="AE267" s="272"/>
      <c r="AF267" s="272"/>
      <c r="AG267" s="272"/>
      <c r="AH267" s="272"/>
      <c r="AI267" s="272"/>
      <c r="AJ267" s="272"/>
    </row>
    <row r="268" spans="1:36" ht="15.75" customHeight="1">
      <c r="A268" s="272"/>
      <c r="B268" s="274"/>
      <c r="C268" s="274"/>
      <c r="D268" s="274"/>
      <c r="E268" s="274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  <c r="AA268" s="272"/>
      <c r="AB268" s="272"/>
      <c r="AC268" s="272"/>
      <c r="AD268" s="272"/>
      <c r="AE268" s="272"/>
      <c r="AF268" s="272"/>
      <c r="AG268" s="272"/>
      <c r="AH268" s="272"/>
      <c r="AI268" s="272"/>
      <c r="AJ268" s="272"/>
    </row>
    <row r="269" spans="1:36" ht="15.75" customHeight="1">
      <c r="A269" s="272"/>
      <c r="B269" s="274"/>
      <c r="C269" s="274"/>
      <c r="D269" s="274"/>
      <c r="E269" s="274"/>
      <c r="F269" s="274"/>
      <c r="G269" s="274"/>
      <c r="H269" s="274"/>
      <c r="I269" s="274"/>
      <c r="J269" s="274"/>
      <c r="K269" s="274"/>
      <c r="L269" s="274"/>
      <c r="M269" s="274"/>
      <c r="N269" s="274"/>
      <c r="O269" s="274"/>
      <c r="P269" s="274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  <c r="AA269" s="272"/>
      <c r="AB269" s="272"/>
      <c r="AC269" s="272"/>
      <c r="AD269" s="272"/>
      <c r="AE269" s="272"/>
      <c r="AF269" s="272"/>
      <c r="AG269" s="272"/>
      <c r="AH269" s="272"/>
      <c r="AI269" s="272"/>
      <c r="AJ269" s="272"/>
    </row>
    <row r="270" spans="1:36" ht="15.75" customHeight="1">
      <c r="A270" s="272"/>
      <c r="B270" s="274"/>
      <c r="C270" s="274"/>
      <c r="D270" s="274"/>
      <c r="E270" s="274"/>
      <c r="F270" s="274"/>
      <c r="G270" s="274"/>
      <c r="H270" s="274"/>
      <c r="I270" s="274"/>
      <c r="J270" s="274"/>
      <c r="K270" s="274"/>
      <c r="L270" s="274"/>
      <c r="M270" s="274"/>
      <c r="N270" s="274"/>
      <c r="O270" s="274"/>
      <c r="P270" s="274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  <c r="AA270" s="272"/>
      <c r="AB270" s="272"/>
      <c r="AC270" s="272"/>
      <c r="AD270" s="272"/>
      <c r="AE270" s="272"/>
      <c r="AF270" s="272"/>
      <c r="AG270" s="272"/>
      <c r="AH270" s="272"/>
      <c r="AI270" s="272"/>
      <c r="AJ270" s="272"/>
    </row>
    <row r="271" spans="1:36" ht="15.75" customHeight="1">
      <c r="A271" s="272"/>
      <c r="B271" s="274"/>
      <c r="C271" s="274"/>
      <c r="D271" s="274"/>
      <c r="E271" s="274"/>
      <c r="F271" s="274"/>
      <c r="G271" s="274"/>
      <c r="H271" s="274"/>
      <c r="I271" s="274"/>
      <c r="J271" s="274"/>
      <c r="K271" s="274"/>
      <c r="L271" s="274"/>
      <c r="M271" s="274"/>
      <c r="N271" s="274"/>
      <c r="O271" s="274"/>
      <c r="P271" s="274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  <c r="AA271" s="272"/>
      <c r="AB271" s="272"/>
      <c r="AC271" s="272"/>
      <c r="AD271" s="272"/>
      <c r="AE271" s="272"/>
      <c r="AF271" s="272"/>
      <c r="AG271" s="272"/>
      <c r="AH271" s="272"/>
      <c r="AI271" s="272"/>
      <c r="AJ271" s="272"/>
    </row>
    <row r="272" spans="1:36" ht="15.75" customHeight="1">
      <c r="A272" s="272"/>
      <c r="B272" s="274"/>
      <c r="C272" s="274"/>
      <c r="D272" s="274"/>
      <c r="E272" s="274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2"/>
      <c r="AJ272" s="272"/>
    </row>
    <row r="273" spans="1:36" ht="15.75" customHeight="1">
      <c r="A273" s="272"/>
      <c r="B273" s="274"/>
      <c r="C273" s="274"/>
      <c r="D273" s="274"/>
      <c r="E273" s="274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</row>
    <row r="274" spans="1:36" ht="15.75" customHeight="1">
      <c r="A274" s="272"/>
      <c r="B274" s="274"/>
      <c r="C274" s="274"/>
      <c r="D274" s="274"/>
      <c r="E274" s="274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</row>
    <row r="275" spans="1:36" ht="15.75" customHeight="1">
      <c r="A275" s="272"/>
      <c r="B275" s="274"/>
      <c r="C275" s="274"/>
      <c r="D275" s="274"/>
      <c r="E275" s="274"/>
      <c r="F275" s="274"/>
      <c r="G275" s="274"/>
      <c r="H275" s="274"/>
      <c r="I275" s="274"/>
      <c r="J275" s="274"/>
      <c r="K275" s="274"/>
      <c r="L275" s="274"/>
      <c r="M275" s="274"/>
      <c r="N275" s="274"/>
      <c r="O275" s="274"/>
      <c r="P275" s="274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</row>
    <row r="276" spans="1:36" ht="15.75" customHeight="1">
      <c r="A276" s="272"/>
      <c r="B276" s="274"/>
      <c r="C276" s="274"/>
      <c r="D276" s="274"/>
      <c r="E276" s="274"/>
      <c r="F276" s="274"/>
      <c r="G276" s="274"/>
      <c r="H276" s="274"/>
      <c r="I276" s="274"/>
      <c r="J276" s="274"/>
      <c r="K276" s="274"/>
      <c r="L276" s="274"/>
      <c r="M276" s="274"/>
      <c r="N276" s="274"/>
      <c r="O276" s="274"/>
      <c r="P276" s="274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</row>
    <row r="277" spans="1:36" ht="15.75" customHeight="1">
      <c r="A277" s="272"/>
      <c r="B277" s="274"/>
      <c r="C277" s="274"/>
      <c r="D277" s="274"/>
      <c r="E277" s="274"/>
      <c r="F277" s="274"/>
      <c r="G277" s="274"/>
      <c r="H277" s="274"/>
      <c r="I277" s="274"/>
      <c r="J277" s="274"/>
      <c r="K277" s="274"/>
      <c r="L277" s="274"/>
      <c r="M277" s="274"/>
      <c r="N277" s="274"/>
      <c r="O277" s="274"/>
      <c r="P277" s="274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272"/>
      <c r="AG277" s="272"/>
      <c r="AH277" s="272"/>
      <c r="AI277" s="272"/>
      <c r="AJ277" s="272"/>
    </row>
    <row r="278" spans="1:36" ht="15.75" customHeight="1">
      <c r="A278" s="272"/>
      <c r="B278" s="274"/>
      <c r="C278" s="274"/>
      <c r="D278" s="274"/>
      <c r="E278" s="274"/>
      <c r="F278" s="274"/>
      <c r="G278" s="274"/>
      <c r="H278" s="274"/>
      <c r="I278" s="274"/>
      <c r="J278" s="274"/>
      <c r="K278" s="274"/>
      <c r="L278" s="274"/>
      <c r="M278" s="274"/>
      <c r="N278" s="274"/>
      <c r="O278" s="274"/>
      <c r="P278" s="274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  <c r="AA278" s="272"/>
      <c r="AB278" s="272"/>
      <c r="AC278" s="272"/>
      <c r="AD278" s="272"/>
      <c r="AE278" s="272"/>
      <c r="AF278" s="272"/>
      <c r="AG278" s="272"/>
      <c r="AH278" s="272"/>
      <c r="AI278" s="272"/>
      <c r="AJ278" s="272"/>
    </row>
    <row r="279" spans="1:36" ht="15.75" customHeight="1">
      <c r="A279" s="272"/>
      <c r="B279" s="274"/>
      <c r="C279" s="274"/>
      <c r="D279" s="274"/>
      <c r="E279" s="274"/>
      <c r="F279" s="274"/>
      <c r="G279" s="274"/>
      <c r="H279" s="274"/>
      <c r="I279" s="274"/>
      <c r="J279" s="274"/>
      <c r="K279" s="274"/>
      <c r="L279" s="274"/>
      <c r="M279" s="274"/>
      <c r="N279" s="274"/>
      <c r="O279" s="274"/>
      <c r="P279" s="274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  <c r="AA279" s="272"/>
      <c r="AB279" s="272"/>
      <c r="AC279" s="272"/>
      <c r="AD279" s="272"/>
      <c r="AE279" s="272"/>
      <c r="AF279" s="272"/>
      <c r="AG279" s="272"/>
      <c r="AH279" s="272"/>
      <c r="AI279" s="272"/>
      <c r="AJ279" s="272"/>
    </row>
    <row r="280" spans="1:36" ht="15.75" customHeight="1">
      <c r="A280" s="272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274"/>
      <c r="O280" s="274"/>
      <c r="P280" s="274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  <c r="AA280" s="272"/>
      <c r="AB280" s="272"/>
      <c r="AC280" s="272"/>
      <c r="AD280" s="272"/>
      <c r="AE280" s="272"/>
      <c r="AF280" s="272"/>
      <c r="AG280" s="272"/>
      <c r="AH280" s="272"/>
      <c r="AI280" s="272"/>
      <c r="AJ280" s="272"/>
    </row>
    <row r="281" spans="1:36" ht="15.75" customHeight="1">
      <c r="A281" s="272"/>
      <c r="B281" s="274"/>
      <c r="C281" s="274"/>
      <c r="D281" s="274"/>
      <c r="E281" s="274"/>
      <c r="F281" s="274"/>
      <c r="G281" s="274"/>
      <c r="H281" s="274"/>
      <c r="I281" s="274"/>
      <c r="J281" s="274"/>
      <c r="K281" s="274"/>
      <c r="L281" s="274"/>
      <c r="M281" s="274"/>
      <c r="N281" s="274"/>
      <c r="O281" s="274"/>
      <c r="P281" s="274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  <c r="AA281" s="272"/>
      <c r="AB281" s="272"/>
      <c r="AC281" s="272"/>
      <c r="AD281" s="272"/>
      <c r="AE281" s="272"/>
      <c r="AF281" s="272"/>
      <c r="AG281" s="272"/>
      <c r="AH281" s="272"/>
      <c r="AI281" s="272"/>
      <c r="AJ281" s="272"/>
    </row>
    <row r="282" spans="1:36" ht="15.75" customHeight="1">
      <c r="A282" s="272"/>
      <c r="B282" s="274"/>
      <c r="C282" s="274"/>
      <c r="D282" s="274"/>
      <c r="E282" s="274"/>
      <c r="F282" s="274"/>
      <c r="G282" s="274"/>
      <c r="H282" s="274"/>
      <c r="I282" s="274"/>
      <c r="J282" s="274"/>
      <c r="K282" s="274"/>
      <c r="L282" s="274"/>
      <c r="M282" s="274"/>
      <c r="N282" s="274"/>
      <c r="O282" s="274"/>
      <c r="P282" s="274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  <c r="AA282" s="272"/>
      <c r="AB282" s="272"/>
      <c r="AC282" s="272"/>
      <c r="AD282" s="272"/>
      <c r="AE282" s="272"/>
      <c r="AF282" s="272"/>
      <c r="AG282" s="272"/>
      <c r="AH282" s="272"/>
      <c r="AI282" s="272"/>
      <c r="AJ282" s="272"/>
    </row>
    <row r="283" spans="1:36" ht="15.75" customHeight="1">
      <c r="A283" s="272"/>
      <c r="B283" s="274"/>
      <c r="C283" s="274"/>
      <c r="D283" s="274"/>
      <c r="E283" s="274"/>
      <c r="F283" s="274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  <c r="AA283" s="272"/>
      <c r="AB283" s="272"/>
      <c r="AC283" s="272"/>
      <c r="AD283" s="272"/>
      <c r="AE283" s="272"/>
      <c r="AF283" s="272"/>
      <c r="AG283" s="272"/>
      <c r="AH283" s="272"/>
      <c r="AI283" s="272"/>
      <c r="AJ283" s="272"/>
    </row>
    <row r="284" spans="1:36" ht="15.75" customHeight="1">
      <c r="A284" s="272"/>
      <c r="B284" s="274"/>
      <c r="C284" s="274"/>
      <c r="D284" s="274"/>
      <c r="E284" s="274"/>
      <c r="F284" s="274"/>
      <c r="G284" s="274"/>
      <c r="H284" s="274"/>
      <c r="I284" s="274"/>
      <c r="J284" s="274"/>
      <c r="K284" s="274"/>
      <c r="L284" s="274"/>
      <c r="M284" s="274"/>
      <c r="N284" s="274"/>
      <c r="O284" s="274"/>
      <c r="P284" s="274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  <c r="AA284" s="272"/>
      <c r="AB284" s="272"/>
      <c r="AC284" s="272"/>
      <c r="AD284" s="272"/>
      <c r="AE284" s="272"/>
      <c r="AF284" s="272"/>
      <c r="AG284" s="272"/>
      <c r="AH284" s="272"/>
      <c r="AI284" s="272"/>
      <c r="AJ284" s="272"/>
    </row>
    <row r="285" spans="1:36" ht="15.75" customHeight="1">
      <c r="A285" s="272"/>
      <c r="B285" s="274"/>
      <c r="C285" s="274"/>
      <c r="D285" s="274"/>
      <c r="E285" s="274"/>
      <c r="F285" s="274"/>
      <c r="G285" s="274"/>
      <c r="H285" s="274"/>
      <c r="I285" s="274"/>
      <c r="J285" s="274"/>
      <c r="K285" s="274"/>
      <c r="L285" s="274"/>
      <c r="M285" s="274"/>
      <c r="N285" s="274"/>
      <c r="O285" s="274"/>
      <c r="P285" s="274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  <c r="AA285" s="272"/>
      <c r="AB285" s="272"/>
      <c r="AC285" s="272"/>
      <c r="AD285" s="272"/>
      <c r="AE285" s="272"/>
      <c r="AF285" s="272"/>
      <c r="AG285" s="272"/>
      <c r="AH285" s="272"/>
      <c r="AI285" s="272"/>
      <c r="AJ285" s="272"/>
    </row>
    <row r="286" spans="1:36" ht="15.75" customHeight="1">
      <c r="A286" s="272"/>
      <c r="B286" s="274"/>
      <c r="C286" s="274"/>
      <c r="D286" s="274"/>
      <c r="E286" s="274"/>
      <c r="F286" s="274"/>
      <c r="G286" s="274"/>
      <c r="H286" s="274"/>
      <c r="I286" s="274"/>
      <c r="J286" s="274"/>
      <c r="K286" s="274"/>
      <c r="L286" s="274"/>
      <c r="M286" s="274"/>
      <c r="N286" s="274"/>
      <c r="O286" s="274"/>
      <c r="P286" s="274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  <c r="AA286" s="272"/>
      <c r="AB286" s="272"/>
      <c r="AC286" s="272"/>
      <c r="AD286" s="272"/>
      <c r="AE286" s="272"/>
      <c r="AF286" s="272"/>
      <c r="AG286" s="272"/>
      <c r="AH286" s="272"/>
      <c r="AI286" s="272"/>
      <c r="AJ286" s="272"/>
    </row>
    <row r="287" spans="1:36" ht="15.75" customHeight="1">
      <c r="A287" s="272"/>
      <c r="B287" s="274"/>
      <c r="C287" s="274"/>
      <c r="D287" s="274"/>
      <c r="E287" s="274"/>
      <c r="F287" s="274"/>
      <c r="G287" s="274"/>
      <c r="H287" s="274"/>
      <c r="I287" s="274"/>
      <c r="J287" s="274"/>
      <c r="K287" s="274"/>
      <c r="L287" s="274"/>
      <c r="M287" s="274"/>
      <c r="N287" s="274"/>
      <c r="O287" s="274"/>
      <c r="P287" s="274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  <c r="AA287" s="272"/>
      <c r="AB287" s="272"/>
      <c r="AC287" s="272"/>
      <c r="AD287" s="272"/>
      <c r="AE287" s="272"/>
      <c r="AF287" s="272"/>
      <c r="AG287" s="272"/>
      <c r="AH287" s="272"/>
      <c r="AI287" s="272"/>
      <c r="AJ287" s="272"/>
    </row>
    <row r="288" spans="1:36" ht="15.75" customHeight="1">
      <c r="A288" s="272"/>
      <c r="B288" s="274"/>
      <c r="C288" s="274"/>
      <c r="D288" s="273"/>
      <c r="E288" s="274"/>
      <c r="F288" s="274"/>
      <c r="G288" s="273"/>
      <c r="H288" s="273"/>
      <c r="I288" s="273"/>
      <c r="J288" s="273"/>
      <c r="K288" s="274"/>
      <c r="L288" s="274"/>
      <c r="M288" s="273"/>
      <c r="N288" s="273"/>
      <c r="O288" s="273"/>
      <c r="P288" s="273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  <c r="AA288" s="272"/>
      <c r="AB288" s="272"/>
      <c r="AC288" s="272"/>
      <c r="AD288" s="272"/>
      <c r="AE288" s="272"/>
      <c r="AF288" s="272"/>
      <c r="AG288" s="272"/>
      <c r="AH288" s="272"/>
      <c r="AI288" s="272"/>
      <c r="AJ288" s="272"/>
    </row>
    <row r="289" spans="1:36" ht="15.75" customHeight="1">
      <c r="A289" s="272"/>
      <c r="B289" s="274"/>
      <c r="C289" s="274"/>
      <c r="D289" s="273"/>
      <c r="E289" s="274"/>
      <c r="F289" s="274"/>
      <c r="G289" s="273"/>
      <c r="H289" s="273"/>
      <c r="I289" s="273"/>
      <c r="J289" s="273"/>
      <c r="K289" s="274"/>
      <c r="L289" s="274"/>
      <c r="M289" s="273"/>
      <c r="N289" s="273"/>
      <c r="O289" s="273"/>
      <c r="P289" s="273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  <c r="AA289" s="272"/>
      <c r="AB289" s="272"/>
      <c r="AC289" s="272"/>
      <c r="AD289" s="272"/>
      <c r="AE289" s="272"/>
      <c r="AF289" s="272"/>
      <c r="AG289" s="272"/>
      <c r="AH289" s="272"/>
      <c r="AI289" s="272"/>
      <c r="AJ289" s="272"/>
    </row>
    <row r="290" spans="1:36" ht="15.75" customHeight="1">
      <c r="A290" s="272"/>
      <c r="B290" s="274"/>
      <c r="C290" s="274"/>
      <c r="D290" s="273"/>
      <c r="E290" s="274"/>
      <c r="F290" s="274"/>
      <c r="G290" s="273"/>
      <c r="H290" s="273"/>
      <c r="I290" s="273"/>
      <c r="J290" s="273"/>
      <c r="K290" s="274"/>
      <c r="L290" s="274"/>
      <c r="M290" s="273"/>
      <c r="N290" s="273"/>
      <c r="O290" s="273"/>
      <c r="P290" s="273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  <c r="AA290" s="272"/>
      <c r="AB290" s="272"/>
      <c r="AC290" s="272"/>
      <c r="AD290" s="272"/>
      <c r="AE290" s="272"/>
      <c r="AF290" s="272"/>
      <c r="AG290" s="272"/>
      <c r="AH290" s="272"/>
      <c r="AI290" s="272"/>
      <c r="AJ290" s="272"/>
    </row>
    <row r="291" spans="1:36" ht="15.75" customHeight="1">
      <c r="A291" s="272"/>
      <c r="B291" s="274"/>
      <c r="C291" s="274"/>
      <c r="D291" s="273"/>
      <c r="E291" s="274"/>
      <c r="F291" s="274"/>
      <c r="G291" s="273"/>
      <c r="H291" s="273"/>
      <c r="I291" s="273"/>
      <c r="J291" s="273"/>
      <c r="K291" s="274"/>
      <c r="L291" s="274"/>
      <c r="M291" s="273"/>
      <c r="N291" s="273"/>
      <c r="O291" s="273"/>
      <c r="P291" s="273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  <c r="AA291" s="272"/>
      <c r="AB291" s="272"/>
      <c r="AC291" s="272"/>
      <c r="AD291" s="272"/>
      <c r="AE291" s="272"/>
      <c r="AF291" s="272"/>
      <c r="AG291" s="272"/>
      <c r="AH291" s="272"/>
      <c r="AI291" s="272"/>
      <c r="AJ291" s="272"/>
    </row>
    <row r="292" spans="1:36" ht="15.75" customHeight="1">
      <c r="A292" s="272"/>
      <c r="B292" s="274"/>
      <c r="C292" s="274"/>
      <c r="D292" s="273"/>
      <c r="E292" s="274"/>
      <c r="F292" s="274"/>
      <c r="G292" s="273"/>
      <c r="H292" s="273"/>
      <c r="I292" s="273"/>
      <c r="J292" s="273"/>
      <c r="K292" s="274"/>
      <c r="L292" s="274"/>
      <c r="M292" s="273"/>
      <c r="N292" s="273"/>
      <c r="O292" s="273"/>
      <c r="P292" s="273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272"/>
      <c r="AG292" s="272"/>
      <c r="AH292" s="272"/>
      <c r="AI292" s="272"/>
      <c r="AJ292" s="272"/>
    </row>
    <row r="293" spans="1:36" ht="15.75" customHeight="1">
      <c r="A293" s="272"/>
      <c r="B293" s="274"/>
      <c r="C293" s="274"/>
      <c r="D293" s="273"/>
      <c r="E293" s="274"/>
      <c r="F293" s="274"/>
      <c r="G293" s="273"/>
      <c r="H293" s="273"/>
      <c r="I293" s="273"/>
      <c r="J293" s="273"/>
      <c r="K293" s="274"/>
      <c r="L293" s="274"/>
      <c r="M293" s="273"/>
      <c r="N293" s="273"/>
      <c r="O293" s="273"/>
      <c r="P293" s="273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  <c r="AA293" s="272"/>
      <c r="AB293" s="272"/>
      <c r="AC293" s="272"/>
      <c r="AD293" s="272"/>
      <c r="AE293" s="272"/>
      <c r="AF293" s="272"/>
      <c r="AG293" s="272"/>
      <c r="AH293" s="272"/>
      <c r="AI293" s="272"/>
      <c r="AJ293" s="272"/>
    </row>
    <row r="294" spans="1:36" ht="15.75" customHeight="1">
      <c r="A294" s="272"/>
      <c r="B294" s="274"/>
      <c r="C294" s="274"/>
      <c r="D294" s="273"/>
      <c r="E294" s="274"/>
      <c r="F294" s="274"/>
      <c r="G294" s="273"/>
      <c r="H294" s="273"/>
      <c r="I294" s="273"/>
      <c r="J294" s="273"/>
      <c r="K294" s="274"/>
      <c r="L294" s="274"/>
      <c r="M294" s="273"/>
      <c r="N294" s="273"/>
      <c r="O294" s="273"/>
      <c r="P294" s="273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  <c r="AA294" s="272"/>
      <c r="AB294" s="272"/>
      <c r="AC294" s="272"/>
      <c r="AD294" s="272"/>
      <c r="AE294" s="272"/>
      <c r="AF294" s="272"/>
      <c r="AG294" s="272"/>
      <c r="AH294" s="272"/>
      <c r="AI294" s="272"/>
      <c r="AJ294" s="272"/>
    </row>
    <row r="295" spans="1:36" ht="15.75" customHeight="1">
      <c r="A295" s="272"/>
      <c r="B295" s="274"/>
      <c r="C295" s="274"/>
      <c r="D295" s="273"/>
      <c r="E295" s="274"/>
      <c r="F295" s="274"/>
      <c r="G295" s="273"/>
      <c r="H295" s="273"/>
      <c r="I295" s="273"/>
      <c r="J295" s="273"/>
      <c r="K295" s="274"/>
      <c r="L295" s="274"/>
      <c r="M295" s="273"/>
      <c r="N295" s="273"/>
      <c r="O295" s="273"/>
      <c r="P295" s="273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  <c r="AA295" s="272"/>
      <c r="AB295" s="272"/>
      <c r="AC295" s="272"/>
      <c r="AD295" s="272"/>
      <c r="AE295" s="272"/>
      <c r="AF295" s="272"/>
      <c r="AG295" s="272"/>
      <c r="AH295" s="272"/>
      <c r="AI295" s="272"/>
      <c r="AJ295" s="272"/>
    </row>
    <row r="296" spans="1:36" ht="15.75" customHeight="1">
      <c r="A296" s="272"/>
      <c r="B296" s="274"/>
      <c r="C296" s="274"/>
      <c r="D296" s="273"/>
      <c r="E296" s="274"/>
      <c r="F296" s="274"/>
      <c r="G296" s="273"/>
      <c r="H296" s="273"/>
      <c r="I296" s="273"/>
      <c r="J296" s="273"/>
      <c r="K296" s="274"/>
      <c r="L296" s="274"/>
      <c r="M296" s="273"/>
      <c r="N296" s="273"/>
      <c r="O296" s="273"/>
      <c r="P296" s="273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  <c r="AA296" s="272"/>
      <c r="AB296" s="272"/>
      <c r="AC296" s="272"/>
      <c r="AD296" s="272"/>
      <c r="AE296" s="272"/>
      <c r="AF296" s="272"/>
      <c r="AG296" s="272"/>
      <c r="AH296" s="272"/>
      <c r="AI296" s="272"/>
      <c r="AJ296" s="272"/>
    </row>
    <row r="297" spans="1:36" ht="15.75" customHeight="1">
      <c r="A297" s="272"/>
      <c r="B297" s="274"/>
      <c r="C297" s="274"/>
      <c r="D297" s="273"/>
      <c r="E297" s="274"/>
      <c r="F297" s="274"/>
      <c r="G297" s="273"/>
      <c r="H297" s="273"/>
      <c r="I297" s="273"/>
      <c r="J297" s="273"/>
      <c r="K297" s="274"/>
      <c r="L297" s="274"/>
      <c r="M297" s="273"/>
      <c r="N297" s="273"/>
      <c r="O297" s="273"/>
      <c r="P297" s="273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  <c r="AA297" s="272"/>
      <c r="AB297" s="272"/>
      <c r="AC297" s="272"/>
      <c r="AD297" s="272"/>
      <c r="AE297" s="272"/>
      <c r="AF297" s="272"/>
      <c r="AG297" s="272"/>
      <c r="AH297" s="272"/>
      <c r="AI297" s="272"/>
      <c r="AJ297" s="272"/>
    </row>
    <row r="298" spans="1:36" ht="15.75" customHeight="1">
      <c r="A298" s="272"/>
      <c r="B298" s="274"/>
      <c r="C298" s="274"/>
      <c r="D298" s="273"/>
      <c r="E298" s="274"/>
      <c r="F298" s="274"/>
      <c r="G298" s="273"/>
      <c r="H298" s="273"/>
      <c r="I298" s="273"/>
      <c r="J298" s="273"/>
      <c r="K298" s="274"/>
      <c r="L298" s="274"/>
      <c r="M298" s="273"/>
      <c r="N298" s="273"/>
      <c r="O298" s="273"/>
      <c r="P298" s="273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272"/>
      <c r="AG298" s="272"/>
      <c r="AH298" s="272"/>
      <c r="AI298" s="272"/>
      <c r="AJ298" s="272"/>
    </row>
    <row r="299" spans="1:36" ht="15.75" customHeight="1">
      <c r="A299" s="272"/>
      <c r="B299" s="274"/>
      <c r="C299" s="274"/>
      <c r="D299" s="273"/>
      <c r="E299" s="274"/>
      <c r="F299" s="274"/>
      <c r="G299" s="273"/>
      <c r="H299" s="273"/>
      <c r="I299" s="273"/>
      <c r="J299" s="273"/>
      <c r="K299" s="274"/>
      <c r="L299" s="274"/>
      <c r="M299" s="273"/>
      <c r="N299" s="273"/>
      <c r="O299" s="273"/>
      <c r="P299" s="273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  <c r="AA299" s="272"/>
      <c r="AB299" s="272"/>
      <c r="AC299" s="272"/>
      <c r="AD299" s="272"/>
      <c r="AE299" s="272"/>
      <c r="AF299" s="272"/>
      <c r="AG299" s="272"/>
      <c r="AH299" s="272"/>
      <c r="AI299" s="272"/>
      <c r="AJ299" s="272"/>
    </row>
    <row r="300" spans="1:36" ht="15.75" customHeight="1">
      <c r="A300" s="272"/>
      <c r="B300" s="274"/>
      <c r="C300" s="274"/>
      <c r="D300" s="273"/>
      <c r="E300" s="274"/>
      <c r="F300" s="274"/>
      <c r="G300" s="273"/>
      <c r="H300" s="273"/>
      <c r="I300" s="273"/>
      <c r="J300" s="273"/>
      <c r="K300" s="274"/>
      <c r="L300" s="274"/>
      <c r="M300" s="273"/>
      <c r="N300" s="273"/>
      <c r="O300" s="273"/>
      <c r="P300" s="273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  <c r="AA300" s="272"/>
      <c r="AB300" s="272"/>
      <c r="AC300" s="272"/>
      <c r="AD300" s="272"/>
      <c r="AE300" s="272"/>
      <c r="AF300" s="272"/>
      <c r="AG300" s="272"/>
      <c r="AH300" s="272"/>
      <c r="AI300" s="272"/>
      <c r="AJ300" s="272"/>
    </row>
    <row r="301" spans="1:36" ht="15.75" customHeight="1">
      <c r="A301" s="272"/>
      <c r="B301" s="274"/>
      <c r="C301" s="274"/>
      <c r="D301" s="273"/>
      <c r="E301" s="274"/>
      <c r="F301" s="274"/>
      <c r="G301" s="273"/>
      <c r="H301" s="273"/>
      <c r="I301" s="273"/>
      <c r="J301" s="273"/>
      <c r="K301" s="274"/>
      <c r="L301" s="274"/>
      <c r="M301" s="273"/>
      <c r="N301" s="273"/>
      <c r="O301" s="273"/>
      <c r="P301" s="273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  <c r="AA301" s="272"/>
      <c r="AB301" s="272"/>
      <c r="AC301" s="272"/>
      <c r="AD301" s="272"/>
      <c r="AE301" s="272"/>
      <c r="AF301" s="272"/>
      <c r="AG301" s="272"/>
      <c r="AH301" s="272"/>
      <c r="AI301" s="272"/>
      <c r="AJ301" s="272"/>
    </row>
    <row r="302" spans="1:36" ht="15.75" customHeight="1">
      <c r="A302" s="272"/>
      <c r="B302" s="274"/>
      <c r="C302" s="274"/>
      <c r="D302" s="273"/>
      <c r="E302" s="274"/>
      <c r="F302" s="274"/>
      <c r="G302" s="273"/>
      <c r="H302" s="273"/>
      <c r="I302" s="273"/>
      <c r="J302" s="273"/>
      <c r="K302" s="274"/>
      <c r="L302" s="274"/>
      <c r="M302" s="273"/>
      <c r="N302" s="273"/>
      <c r="O302" s="273"/>
      <c r="P302" s="273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  <c r="AA302" s="272"/>
      <c r="AB302" s="272"/>
      <c r="AC302" s="272"/>
      <c r="AD302" s="272"/>
      <c r="AE302" s="272"/>
      <c r="AF302" s="272"/>
      <c r="AG302" s="272"/>
      <c r="AH302" s="272"/>
      <c r="AI302" s="272"/>
      <c r="AJ302" s="272"/>
    </row>
    <row r="303" spans="1:36" ht="15.75" customHeight="1">
      <c r="A303" s="272"/>
      <c r="B303" s="274"/>
      <c r="C303" s="274"/>
      <c r="D303" s="273"/>
      <c r="E303" s="274"/>
      <c r="F303" s="274"/>
      <c r="G303" s="273"/>
      <c r="H303" s="273"/>
      <c r="I303" s="273"/>
      <c r="J303" s="273"/>
      <c r="K303" s="274"/>
      <c r="L303" s="274"/>
      <c r="M303" s="273"/>
      <c r="N303" s="273"/>
      <c r="O303" s="273"/>
      <c r="P303" s="273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  <c r="AA303" s="272"/>
      <c r="AB303" s="272"/>
      <c r="AC303" s="272"/>
      <c r="AD303" s="272"/>
      <c r="AE303" s="272"/>
      <c r="AF303" s="272"/>
      <c r="AG303" s="272"/>
      <c r="AH303" s="272"/>
      <c r="AI303" s="272"/>
      <c r="AJ303" s="272"/>
    </row>
    <row r="304" spans="1:36" ht="15.75" customHeight="1">
      <c r="A304" s="272"/>
      <c r="B304" s="274"/>
      <c r="C304" s="274"/>
      <c r="D304" s="273"/>
      <c r="E304" s="274"/>
      <c r="F304" s="274"/>
      <c r="G304" s="273"/>
      <c r="H304" s="273"/>
      <c r="I304" s="273"/>
      <c r="J304" s="273"/>
      <c r="K304" s="274"/>
      <c r="L304" s="274"/>
      <c r="M304" s="273"/>
      <c r="N304" s="273"/>
      <c r="O304" s="273"/>
      <c r="P304" s="273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  <c r="AA304" s="272"/>
      <c r="AB304" s="272"/>
      <c r="AC304" s="272"/>
      <c r="AD304" s="272"/>
      <c r="AE304" s="272"/>
      <c r="AF304" s="272"/>
      <c r="AG304" s="272"/>
      <c r="AH304" s="272"/>
      <c r="AI304" s="272"/>
      <c r="AJ304" s="272"/>
    </row>
    <row r="305" spans="1:36" ht="15.75" customHeight="1">
      <c r="A305" s="272"/>
      <c r="B305" s="274"/>
      <c r="C305" s="274"/>
      <c r="D305" s="273"/>
      <c r="E305" s="274"/>
      <c r="F305" s="274"/>
      <c r="G305" s="273"/>
      <c r="H305" s="273"/>
      <c r="I305" s="273"/>
      <c r="J305" s="273"/>
      <c r="K305" s="274"/>
      <c r="L305" s="274"/>
      <c r="M305" s="273"/>
      <c r="N305" s="273"/>
      <c r="O305" s="273"/>
      <c r="P305" s="273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  <c r="AA305" s="272"/>
      <c r="AB305" s="272"/>
      <c r="AC305" s="272"/>
      <c r="AD305" s="272"/>
      <c r="AE305" s="272"/>
      <c r="AF305" s="272"/>
      <c r="AG305" s="272"/>
      <c r="AH305" s="272"/>
      <c r="AI305" s="272"/>
      <c r="AJ305" s="272"/>
    </row>
    <row r="306" spans="1:36" ht="15.75" customHeight="1">
      <c r="A306" s="272"/>
      <c r="B306" s="274"/>
      <c r="C306" s="274"/>
      <c r="D306" s="273"/>
      <c r="E306" s="274"/>
      <c r="F306" s="274"/>
      <c r="G306" s="273"/>
      <c r="H306" s="273"/>
      <c r="I306" s="273"/>
      <c r="J306" s="273"/>
      <c r="K306" s="274"/>
      <c r="L306" s="274"/>
      <c r="M306" s="273"/>
      <c r="N306" s="273"/>
      <c r="O306" s="273"/>
      <c r="P306" s="273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  <c r="AA306" s="272"/>
      <c r="AB306" s="272"/>
      <c r="AC306" s="272"/>
      <c r="AD306" s="272"/>
      <c r="AE306" s="272"/>
      <c r="AF306" s="272"/>
      <c r="AG306" s="272"/>
      <c r="AH306" s="272"/>
      <c r="AI306" s="272"/>
      <c r="AJ306" s="272"/>
    </row>
    <row r="307" spans="1:36" ht="15.75" customHeight="1">
      <c r="A307" s="272"/>
      <c r="B307" s="274"/>
      <c r="C307" s="274"/>
      <c r="D307" s="273"/>
      <c r="E307" s="274"/>
      <c r="F307" s="274"/>
      <c r="G307" s="273"/>
      <c r="H307" s="273"/>
      <c r="I307" s="273"/>
      <c r="J307" s="273"/>
      <c r="K307" s="274"/>
      <c r="L307" s="274"/>
      <c r="M307" s="273"/>
      <c r="N307" s="273"/>
      <c r="O307" s="273"/>
      <c r="P307" s="273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  <c r="AA307" s="272"/>
      <c r="AB307" s="272"/>
      <c r="AC307" s="272"/>
      <c r="AD307" s="272"/>
      <c r="AE307" s="272"/>
      <c r="AF307" s="272"/>
      <c r="AG307" s="272"/>
      <c r="AH307" s="272"/>
      <c r="AI307" s="272"/>
      <c r="AJ307" s="272"/>
    </row>
    <row r="308" spans="1:36" ht="15.75" customHeight="1">
      <c r="A308" s="272"/>
      <c r="B308" s="274"/>
      <c r="C308" s="274"/>
      <c r="D308" s="273"/>
      <c r="E308" s="274"/>
      <c r="F308" s="274"/>
      <c r="G308" s="273"/>
      <c r="H308" s="273"/>
      <c r="I308" s="273"/>
      <c r="J308" s="273"/>
      <c r="K308" s="274"/>
      <c r="L308" s="274"/>
      <c r="M308" s="273"/>
      <c r="N308" s="273"/>
      <c r="O308" s="273"/>
      <c r="P308" s="273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  <c r="AA308" s="272"/>
      <c r="AB308" s="272"/>
      <c r="AC308" s="272"/>
      <c r="AD308" s="272"/>
      <c r="AE308" s="272"/>
      <c r="AF308" s="272"/>
      <c r="AG308" s="272"/>
      <c r="AH308" s="272"/>
      <c r="AI308" s="272"/>
      <c r="AJ308" s="272"/>
    </row>
    <row r="309" spans="1:36" ht="15.75" customHeight="1">
      <c r="A309" s="272"/>
      <c r="B309" s="274"/>
      <c r="C309" s="274"/>
      <c r="D309" s="273"/>
      <c r="E309" s="274"/>
      <c r="F309" s="274"/>
      <c r="G309" s="273"/>
      <c r="H309" s="273"/>
      <c r="I309" s="273"/>
      <c r="J309" s="273"/>
      <c r="K309" s="274"/>
      <c r="L309" s="274"/>
      <c r="M309" s="273"/>
      <c r="N309" s="273"/>
      <c r="O309" s="273"/>
      <c r="P309" s="273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  <c r="AA309" s="272"/>
      <c r="AB309" s="272"/>
      <c r="AC309" s="272"/>
      <c r="AD309" s="272"/>
      <c r="AE309" s="272"/>
      <c r="AF309" s="272"/>
      <c r="AG309" s="272"/>
      <c r="AH309" s="272"/>
      <c r="AI309" s="272"/>
      <c r="AJ309" s="272"/>
    </row>
    <row r="310" spans="1:36" ht="15.75" customHeight="1">
      <c r="A310" s="272"/>
      <c r="B310" s="274"/>
      <c r="C310" s="274"/>
      <c r="D310" s="273"/>
      <c r="E310" s="274"/>
      <c r="F310" s="274"/>
      <c r="G310" s="273"/>
      <c r="H310" s="273"/>
      <c r="I310" s="273"/>
      <c r="J310" s="273"/>
      <c r="K310" s="274"/>
      <c r="L310" s="274"/>
      <c r="M310" s="273"/>
      <c r="N310" s="273"/>
      <c r="O310" s="273"/>
      <c r="P310" s="273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  <c r="AA310" s="272"/>
      <c r="AB310" s="272"/>
      <c r="AC310" s="272"/>
      <c r="AD310" s="272"/>
      <c r="AE310" s="272"/>
      <c r="AF310" s="272"/>
      <c r="AG310" s="272"/>
      <c r="AH310" s="272"/>
      <c r="AI310" s="272"/>
      <c r="AJ310" s="272"/>
    </row>
    <row r="311" spans="1:36" ht="15.75" customHeight="1">
      <c r="A311" s="272"/>
      <c r="B311" s="274"/>
      <c r="C311" s="274"/>
      <c r="D311" s="273"/>
      <c r="E311" s="274"/>
      <c r="F311" s="274"/>
      <c r="G311" s="273"/>
      <c r="H311" s="273"/>
      <c r="I311" s="273"/>
      <c r="J311" s="273"/>
      <c r="K311" s="274"/>
      <c r="L311" s="274"/>
      <c r="M311" s="273"/>
      <c r="N311" s="273"/>
      <c r="O311" s="273"/>
      <c r="P311" s="273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  <c r="AA311" s="272"/>
      <c r="AB311" s="272"/>
      <c r="AC311" s="272"/>
      <c r="AD311" s="272"/>
      <c r="AE311" s="272"/>
      <c r="AF311" s="272"/>
      <c r="AG311" s="272"/>
      <c r="AH311" s="272"/>
      <c r="AI311" s="272"/>
      <c r="AJ311" s="272"/>
    </row>
    <row r="312" spans="1:36" ht="15.75" customHeight="1">
      <c r="A312" s="272"/>
      <c r="B312" s="274"/>
      <c r="C312" s="274"/>
      <c r="D312" s="273"/>
      <c r="E312" s="274"/>
      <c r="F312" s="274"/>
      <c r="G312" s="273"/>
      <c r="H312" s="273"/>
      <c r="I312" s="273"/>
      <c r="J312" s="273"/>
      <c r="K312" s="274"/>
      <c r="L312" s="274"/>
      <c r="M312" s="273"/>
      <c r="N312" s="273"/>
      <c r="O312" s="273"/>
      <c r="P312" s="273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  <c r="AA312" s="272"/>
      <c r="AB312" s="272"/>
      <c r="AC312" s="272"/>
      <c r="AD312" s="272"/>
      <c r="AE312" s="272"/>
      <c r="AF312" s="272"/>
      <c r="AG312" s="272"/>
      <c r="AH312" s="272"/>
      <c r="AI312" s="272"/>
      <c r="AJ312" s="272"/>
    </row>
    <row r="313" spans="1:36" ht="15.75" customHeight="1">
      <c r="A313" s="272"/>
      <c r="B313" s="274"/>
      <c r="C313" s="274"/>
      <c r="D313" s="273"/>
      <c r="E313" s="274"/>
      <c r="F313" s="274"/>
      <c r="G313" s="273"/>
      <c r="H313" s="273"/>
      <c r="I313" s="273"/>
      <c r="J313" s="273"/>
      <c r="K313" s="274"/>
      <c r="L313" s="274"/>
      <c r="M313" s="273"/>
      <c r="N313" s="273"/>
      <c r="O313" s="273"/>
      <c r="P313" s="273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  <c r="AI313" s="272"/>
      <c r="AJ313" s="272"/>
    </row>
    <row r="314" spans="1:36" ht="15.75" customHeight="1">
      <c r="A314" s="272"/>
      <c r="B314" s="274"/>
      <c r="C314" s="274"/>
      <c r="D314" s="273"/>
      <c r="E314" s="274"/>
      <c r="F314" s="274"/>
      <c r="G314" s="273"/>
      <c r="H314" s="273"/>
      <c r="I314" s="273"/>
      <c r="J314" s="273"/>
      <c r="K314" s="274"/>
      <c r="L314" s="274"/>
      <c r="M314" s="273"/>
      <c r="N314" s="273"/>
      <c r="O314" s="273"/>
      <c r="P314" s="273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  <c r="AA314" s="272"/>
      <c r="AB314" s="272"/>
      <c r="AC314" s="272"/>
      <c r="AD314" s="272"/>
      <c r="AE314" s="272"/>
      <c r="AF314" s="272"/>
      <c r="AG314" s="272"/>
      <c r="AH314" s="272"/>
      <c r="AI314" s="272"/>
      <c r="AJ314" s="272"/>
    </row>
    <row r="315" spans="1:36" ht="15.75" customHeight="1">
      <c r="A315" s="272"/>
      <c r="B315" s="274"/>
      <c r="C315" s="274"/>
      <c r="D315" s="273"/>
      <c r="E315" s="274"/>
      <c r="F315" s="274"/>
      <c r="G315" s="273"/>
      <c r="H315" s="273"/>
      <c r="I315" s="273"/>
      <c r="J315" s="273"/>
      <c r="K315" s="274"/>
      <c r="L315" s="274"/>
      <c r="M315" s="273"/>
      <c r="N315" s="273"/>
      <c r="O315" s="273"/>
      <c r="P315" s="273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  <c r="AA315" s="272"/>
      <c r="AB315" s="272"/>
      <c r="AC315" s="272"/>
      <c r="AD315" s="272"/>
      <c r="AE315" s="272"/>
      <c r="AF315" s="272"/>
      <c r="AG315" s="272"/>
      <c r="AH315" s="272"/>
      <c r="AI315" s="272"/>
      <c r="AJ315" s="272"/>
    </row>
    <row r="316" spans="1:36" ht="15.75" customHeight="1">
      <c r="A316" s="272"/>
      <c r="B316" s="274"/>
      <c r="C316" s="274"/>
      <c r="D316" s="273"/>
      <c r="E316" s="274"/>
      <c r="F316" s="274"/>
      <c r="G316" s="273"/>
      <c r="H316" s="273"/>
      <c r="I316" s="273"/>
      <c r="J316" s="273"/>
      <c r="K316" s="274"/>
      <c r="L316" s="274"/>
      <c r="M316" s="273"/>
      <c r="N316" s="273"/>
      <c r="O316" s="273"/>
      <c r="P316" s="273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272"/>
      <c r="AG316" s="272"/>
      <c r="AH316" s="272"/>
      <c r="AI316" s="272"/>
      <c r="AJ316" s="272"/>
    </row>
    <row r="317" spans="1:36" ht="15.75" customHeight="1">
      <c r="A317" s="272"/>
      <c r="B317" s="274"/>
      <c r="C317" s="274"/>
      <c r="D317" s="273"/>
      <c r="E317" s="274"/>
      <c r="F317" s="274"/>
      <c r="G317" s="273"/>
      <c r="H317" s="273"/>
      <c r="I317" s="273"/>
      <c r="J317" s="273"/>
      <c r="K317" s="274"/>
      <c r="L317" s="274"/>
      <c r="M317" s="273"/>
      <c r="N317" s="273"/>
      <c r="O317" s="273"/>
      <c r="P317" s="273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  <c r="AA317" s="272"/>
      <c r="AB317" s="272"/>
      <c r="AC317" s="272"/>
      <c r="AD317" s="272"/>
      <c r="AE317" s="272"/>
      <c r="AF317" s="272"/>
      <c r="AG317" s="272"/>
      <c r="AH317" s="272"/>
      <c r="AI317" s="272"/>
      <c r="AJ317" s="272"/>
    </row>
    <row r="318" spans="1:36" ht="15.75" customHeight="1">
      <c r="A318" s="272"/>
      <c r="B318" s="274"/>
      <c r="C318" s="274"/>
      <c r="D318" s="273"/>
      <c r="E318" s="274"/>
      <c r="F318" s="274"/>
      <c r="G318" s="273"/>
      <c r="H318" s="273"/>
      <c r="I318" s="273"/>
      <c r="J318" s="273"/>
      <c r="K318" s="274"/>
      <c r="L318" s="274"/>
      <c r="M318" s="273"/>
      <c r="N318" s="273"/>
      <c r="O318" s="273"/>
      <c r="P318" s="273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  <c r="AA318" s="272"/>
      <c r="AB318" s="272"/>
      <c r="AC318" s="272"/>
      <c r="AD318" s="272"/>
      <c r="AE318" s="272"/>
      <c r="AF318" s="272"/>
      <c r="AG318" s="272"/>
      <c r="AH318" s="272"/>
      <c r="AI318" s="272"/>
      <c r="AJ318" s="272"/>
    </row>
    <row r="319" spans="1:36" ht="15.75" customHeight="1">
      <c r="A319" s="272"/>
      <c r="B319" s="274"/>
      <c r="C319" s="274"/>
      <c r="D319" s="273"/>
      <c r="E319" s="274"/>
      <c r="F319" s="274"/>
      <c r="G319" s="273"/>
      <c r="H319" s="273"/>
      <c r="I319" s="273"/>
      <c r="J319" s="273"/>
      <c r="K319" s="274"/>
      <c r="L319" s="274"/>
      <c r="M319" s="273"/>
      <c r="N319" s="273"/>
      <c r="O319" s="273"/>
      <c r="P319" s="273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  <c r="AA319" s="272"/>
      <c r="AB319" s="272"/>
      <c r="AC319" s="272"/>
      <c r="AD319" s="272"/>
      <c r="AE319" s="272"/>
      <c r="AF319" s="272"/>
      <c r="AG319" s="272"/>
      <c r="AH319" s="272"/>
      <c r="AI319" s="272"/>
      <c r="AJ319" s="272"/>
    </row>
    <row r="320" spans="1:36" ht="15.75" customHeight="1">
      <c r="A320" s="272"/>
      <c r="B320" s="274"/>
      <c r="C320" s="274"/>
      <c r="D320" s="273"/>
      <c r="E320" s="274"/>
      <c r="F320" s="274"/>
      <c r="G320" s="273"/>
      <c r="H320" s="273"/>
      <c r="I320" s="273"/>
      <c r="J320" s="273"/>
      <c r="K320" s="274"/>
      <c r="L320" s="274"/>
      <c r="M320" s="273"/>
      <c r="N320" s="273"/>
      <c r="O320" s="273"/>
      <c r="P320" s="273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  <c r="AI320" s="272"/>
      <c r="AJ320" s="272"/>
    </row>
    <row r="321" spans="1:36" ht="15.75" customHeight="1">
      <c r="A321" s="272"/>
      <c r="B321" s="274"/>
      <c r="C321" s="274"/>
      <c r="D321" s="273"/>
      <c r="E321" s="274"/>
      <c r="F321" s="274"/>
      <c r="G321" s="273"/>
      <c r="H321" s="273"/>
      <c r="I321" s="273"/>
      <c r="J321" s="273"/>
      <c r="K321" s="274"/>
      <c r="L321" s="274"/>
      <c r="M321" s="273"/>
      <c r="N321" s="273"/>
      <c r="O321" s="273"/>
      <c r="P321" s="273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  <c r="AI321" s="272"/>
      <c r="AJ321" s="272"/>
    </row>
    <row r="322" spans="1:36" ht="15.75" customHeight="1">
      <c r="A322" s="272"/>
      <c r="B322" s="274"/>
      <c r="C322" s="274"/>
      <c r="D322" s="273"/>
      <c r="E322" s="274"/>
      <c r="F322" s="274"/>
      <c r="G322" s="273"/>
      <c r="H322" s="273"/>
      <c r="I322" s="273"/>
      <c r="J322" s="273"/>
      <c r="K322" s="274"/>
      <c r="L322" s="274"/>
      <c r="M322" s="273"/>
      <c r="N322" s="273"/>
      <c r="O322" s="273"/>
      <c r="P322" s="273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  <c r="AA322" s="272"/>
      <c r="AB322" s="272"/>
      <c r="AC322" s="272"/>
      <c r="AD322" s="272"/>
      <c r="AE322" s="272"/>
      <c r="AF322" s="272"/>
      <c r="AG322" s="272"/>
      <c r="AH322" s="272"/>
      <c r="AI322" s="272"/>
      <c r="AJ322" s="272"/>
    </row>
    <row r="323" spans="1:36" ht="15.75" customHeight="1">
      <c r="A323" s="272"/>
      <c r="B323" s="274"/>
      <c r="C323" s="274"/>
      <c r="D323" s="273"/>
      <c r="E323" s="274"/>
      <c r="F323" s="274"/>
      <c r="G323" s="273"/>
      <c r="H323" s="273"/>
      <c r="I323" s="273"/>
      <c r="J323" s="273"/>
      <c r="K323" s="274"/>
      <c r="L323" s="274"/>
      <c r="M323" s="273"/>
      <c r="N323" s="273"/>
      <c r="O323" s="273"/>
      <c r="P323" s="273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  <c r="AA323" s="272"/>
      <c r="AB323" s="272"/>
      <c r="AC323" s="272"/>
      <c r="AD323" s="272"/>
      <c r="AE323" s="272"/>
      <c r="AF323" s="272"/>
      <c r="AG323" s="272"/>
      <c r="AH323" s="272"/>
      <c r="AI323" s="272"/>
      <c r="AJ323" s="272"/>
    </row>
    <row r="324" spans="1:36" ht="15.75" customHeight="1">
      <c r="A324" s="272"/>
      <c r="B324" s="274"/>
      <c r="C324" s="274"/>
      <c r="D324" s="273"/>
      <c r="E324" s="274"/>
      <c r="F324" s="274"/>
      <c r="G324" s="273"/>
      <c r="H324" s="273"/>
      <c r="I324" s="273"/>
      <c r="J324" s="273"/>
      <c r="K324" s="274"/>
      <c r="L324" s="274"/>
      <c r="M324" s="273"/>
      <c r="N324" s="273"/>
      <c r="O324" s="273"/>
      <c r="P324" s="273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272"/>
      <c r="AG324" s="272"/>
      <c r="AH324" s="272"/>
      <c r="AI324" s="272"/>
      <c r="AJ324" s="272"/>
    </row>
    <row r="325" spans="1:36" ht="15.75" customHeight="1">
      <c r="A325" s="272"/>
      <c r="B325" s="274"/>
      <c r="C325" s="274"/>
      <c r="D325" s="273"/>
      <c r="E325" s="274"/>
      <c r="F325" s="274"/>
      <c r="G325" s="273"/>
      <c r="H325" s="273"/>
      <c r="I325" s="273"/>
      <c r="J325" s="273"/>
      <c r="K325" s="274"/>
      <c r="L325" s="274"/>
      <c r="M325" s="273"/>
      <c r="N325" s="273"/>
      <c r="O325" s="273"/>
      <c r="P325" s="273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  <c r="AA325" s="272"/>
      <c r="AB325" s="272"/>
      <c r="AC325" s="272"/>
      <c r="AD325" s="272"/>
      <c r="AE325" s="272"/>
      <c r="AF325" s="272"/>
      <c r="AG325" s="272"/>
      <c r="AH325" s="272"/>
      <c r="AI325" s="272"/>
      <c r="AJ325" s="272"/>
    </row>
    <row r="326" spans="1:36" ht="15.75" customHeight="1">
      <c r="A326" s="272"/>
      <c r="B326" s="274"/>
      <c r="C326" s="274"/>
      <c r="D326" s="273"/>
      <c r="E326" s="274"/>
      <c r="F326" s="274"/>
      <c r="G326" s="273"/>
      <c r="H326" s="273"/>
      <c r="I326" s="273"/>
      <c r="J326" s="273"/>
      <c r="K326" s="274"/>
      <c r="L326" s="274"/>
      <c r="M326" s="273"/>
      <c r="N326" s="273"/>
      <c r="O326" s="273"/>
      <c r="P326" s="273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  <c r="AA326" s="272"/>
      <c r="AB326" s="272"/>
      <c r="AC326" s="272"/>
      <c r="AD326" s="272"/>
      <c r="AE326" s="272"/>
      <c r="AF326" s="272"/>
      <c r="AG326" s="272"/>
      <c r="AH326" s="272"/>
      <c r="AI326" s="272"/>
      <c r="AJ326" s="272"/>
    </row>
    <row r="327" spans="1:36" ht="15.75" customHeight="1">
      <c r="A327" s="272"/>
      <c r="B327" s="274"/>
      <c r="C327" s="274"/>
      <c r="D327" s="273"/>
      <c r="E327" s="274"/>
      <c r="F327" s="274"/>
      <c r="G327" s="273"/>
      <c r="H327" s="273"/>
      <c r="I327" s="273"/>
      <c r="J327" s="273"/>
      <c r="K327" s="274"/>
      <c r="L327" s="274"/>
      <c r="M327" s="273"/>
      <c r="N327" s="273"/>
      <c r="O327" s="273"/>
      <c r="P327" s="273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  <c r="AA327" s="272"/>
      <c r="AB327" s="272"/>
      <c r="AC327" s="272"/>
      <c r="AD327" s="272"/>
      <c r="AE327" s="272"/>
      <c r="AF327" s="272"/>
      <c r="AG327" s="272"/>
      <c r="AH327" s="272"/>
      <c r="AI327" s="272"/>
      <c r="AJ327" s="272"/>
    </row>
    <row r="328" spans="1:36" ht="15.75" customHeight="1">
      <c r="A328" s="272"/>
      <c r="B328" s="274"/>
      <c r="C328" s="274"/>
      <c r="D328" s="273"/>
      <c r="E328" s="274"/>
      <c r="F328" s="274"/>
      <c r="G328" s="273"/>
      <c r="H328" s="273"/>
      <c r="I328" s="273"/>
      <c r="J328" s="273"/>
      <c r="K328" s="274"/>
      <c r="L328" s="274"/>
      <c r="M328" s="273"/>
      <c r="N328" s="273"/>
      <c r="O328" s="273"/>
      <c r="P328" s="273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  <c r="AI328" s="272"/>
      <c r="AJ328" s="272"/>
    </row>
    <row r="329" spans="1:36" ht="15.75" customHeight="1">
      <c r="A329" s="272"/>
      <c r="B329" s="274"/>
      <c r="C329" s="274"/>
      <c r="D329" s="273"/>
      <c r="E329" s="274"/>
      <c r="F329" s="274"/>
      <c r="G329" s="273"/>
      <c r="H329" s="273"/>
      <c r="I329" s="273"/>
      <c r="J329" s="273"/>
      <c r="K329" s="274"/>
      <c r="L329" s="274"/>
      <c r="M329" s="273"/>
      <c r="N329" s="273"/>
      <c r="O329" s="273"/>
      <c r="P329" s="273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  <c r="AI329" s="272"/>
      <c r="AJ329" s="272"/>
    </row>
    <row r="330" spans="1:36" ht="15.75" customHeight="1">
      <c r="A330" s="272"/>
      <c r="B330" s="274"/>
      <c r="C330" s="274"/>
      <c r="D330" s="273"/>
      <c r="E330" s="274"/>
      <c r="F330" s="274"/>
      <c r="G330" s="273"/>
      <c r="H330" s="273"/>
      <c r="I330" s="273"/>
      <c r="J330" s="273"/>
      <c r="K330" s="274"/>
      <c r="L330" s="274"/>
      <c r="M330" s="273"/>
      <c r="N330" s="273"/>
      <c r="O330" s="273"/>
      <c r="P330" s="273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  <c r="AI330" s="272"/>
      <c r="AJ330" s="272"/>
    </row>
    <row r="331" spans="1:36" ht="15.75" customHeight="1">
      <c r="A331" s="272"/>
      <c r="B331" s="274"/>
      <c r="C331" s="274"/>
      <c r="D331" s="273"/>
      <c r="E331" s="274"/>
      <c r="F331" s="274"/>
      <c r="G331" s="273"/>
      <c r="H331" s="273"/>
      <c r="I331" s="273"/>
      <c r="J331" s="273"/>
      <c r="K331" s="274"/>
      <c r="L331" s="274"/>
      <c r="M331" s="273"/>
      <c r="N331" s="273"/>
      <c r="O331" s="273"/>
      <c r="P331" s="273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  <c r="AA331" s="272"/>
      <c r="AB331" s="272"/>
      <c r="AC331" s="272"/>
      <c r="AD331" s="272"/>
      <c r="AE331" s="272"/>
      <c r="AF331" s="272"/>
      <c r="AG331" s="272"/>
      <c r="AH331" s="272"/>
      <c r="AI331" s="272"/>
      <c r="AJ331" s="272"/>
    </row>
    <row r="332" spans="1:36" ht="15.75" customHeight="1">
      <c r="A332" s="272"/>
      <c r="B332" s="274"/>
      <c r="C332" s="274"/>
      <c r="D332" s="273"/>
      <c r="E332" s="274"/>
      <c r="F332" s="274"/>
      <c r="G332" s="273"/>
      <c r="H332" s="273"/>
      <c r="I332" s="273"/>
      <c r="J332" s="273"/>
      <c r="K332" s="274"/>
      <c r="L332" s="274"/>
      <c r="M332" s="273"/>
      <c r="N332" s="273"/>
      <c r="O332" s="273"/>
      <c r="P332" s="273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  <c r="AI332" s="272"/>
      <c r="AJ332" s="272"/>
    </row>
    <row r="333" spans="1:36" ht="15.75" customHeight="1">
      <c r="A333" s="272"/>
      <c r="B333" s="274"/>
      <c r="C333" s="274"/>
      <c r="D333" s="273"/>
      <c r="E333" s="274"/>
      <c r="F333" s="274"/>
      <c r="G333" s="273"/>
      <c r="H333" s="273"/>
      <c r="I333" s="273"/>
      <c r="J333" s="273"/>
      <c r="K333" s="274"/>
      <c r="L333" s="274"/>
      <c r="M333" s="273"/>
      <c r="N333" s="273"/>
      <c r="O333" s="273"/>
      <c r="P333" s="273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  <c r="AA333" s="272"/>
      <c r="AB333" s="272"/>
      <c r="AC333" s="272"/>
      <c r="AD333" s="272"/>
      <c r="AE333" s="272"/>
      <c r="AF333" s="272"/>
      <c r="AG333" s="272"/>
      <c r="AH333" s="272"/>
      <c r="AI333" s="272"/>
      <c r="AJ333" s="272"/>
    </row>
    <row r="334" spans="1:36" ht="15.75" customHeight="1">
      <c r="A334" s="272"/>
      <c r="B334" s="274"/>
      <c r="C334" s="274"/>
      <c r="D334" s="273"/>
      <c r="E334" s="274"/>
      <c r="F334" s="274"/>
      <c r="G334" s="273"/>
      <c r="H334" s="273"/>
      <c r="I334" s="273"/>
      <c r="J334" s="273"/>
      <c r="K334" s="274"/>
      <c r="L334" s="274"/>
      <c r="M334" s="273"/>
      <c r="N334" s="273"/>
      <c r="O334" s="273"/>
      <c r="P334" s="273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  <c r="AA334" s="272"/>
      <c r="AB334" s="272"/>
      <c r="AC334" s="272"/>
      <c r="AD334" s="272"/>
      <c r="AE334" s="272"/>
      <c r="AF334" s="272"/>
      <c r="AG334" s="272"/>
      <c r="AH334" s="272"/>
      <c r="AI334" s="272"/>
      <c r="AJ334" s="272"/>
    </row>
    <row r="335" spans="1:36" ht="15.75" customHeight="1">
      <c r="A335" s="272"/>
      <c r="B335" s="274"/>
      <c r="C335" s="274"/>
      <c r="D335" s="273"/>
      <c r="E335" s="274"/>
      <c r="F335" s="274"/>
      <c r="G335" s="273"/>
      <c r="H335" s="273"/>
      <c r="I335" s="273"/>
      <c r="J335" s="273"/>
      <c r="K335" s="274"/>
      <c r="L335" s="274"/>
      <c r="M335" s="273"/>
      <c r="N335" s="273"/>
      <c r="O335" s="273"/>
      <c r="P335" s="273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  <c r="AA335" s="272"/>
      <c r="AB335" s="272"/>
      <c r="AC335" s="272"/>
      <c r="AD335" s="272"/>
      <c r="AE335" s="272"/>
      <c r="AF335" s="272"/>
      <c r="AG335" s="272"/>
      <c r="AH335" s="272"/>
      <c r="AI335" s="272"/>
      <c r="AJ335" s="272"/>
    </row>
    <row r="336" spans="1:36" ht="15.75" customHeight="1">
      <c r="A336" s="272"/>
      <c r="B336" s="274"/>
      <c r="C336" s="274"/>
      <c r="D336" s="273"/>
      <c r="E336" s="274"/>
      <c r="F336" s="274"/>
      <c r="G336" s="273"/>
      <c r="H336" s="273"/>
      <c r="I336" s="273"/>
      <c r="J336" s="273"/>
      <c r="K336" s="274"/>
      <c r="L336" s="274"/>
      <c r="M336" s="273"/>
      <c r="N336" s="273"/>
      <c r="O336" s="273"/>
      <c r="P336" s="273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  <c r="AA336" s="272"/>
      <c r="AB336" s="272"/>
      <c r="AC336" s="272"/>
      <c r="AD336" s="272"/>
      <c r="AE336" s="272"/>
      <c r="AF336" s="272"/>
      <c r="AG336" s="272"/>
      <c r="AH336" s="272"/>
      <c r="AI336" s="272"/>
      <c r="AJ336" s="272"/>
    </row>
    <row r="337" spans="1:36" ht="15.75" customHeight="1">
      <c r="A337" s="272"/>
      <c r="B337" s="274"/>
      <c r="C337" s="274"/>
      <c r="D337" s="273"/>
      <c r="E337" s="274"/>
      <c r="F337" s="274"/>
      <c r="G337" s="273"/>
      <c r="H337" s="273"/>
      <c r="I337" s="273"/>
      <c r="J337" s="273"/>
      <c r="K337" s="274"/>
      <c r="L337" s="274"/>
      <c r="M337" s="273"/>
      <c r="N337" s="273"/>
      <c r="O337" s="273"/>
      <c r="P337" s="273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  <c r="AA337" s="272"/>
      <c r="AB337" s="272"/>
      <c r="AC337" s="272"/>
      <c r="AD337" s="272"/>
      <c r="AE337" s="272"/>
      <c r="AF337" s="272"/>
      <c r="AG337" s="272"/>
      <c r="AH337" s="272"/>
      <c r="AI337" s="272"/>
      <c r="AJ337" s="272"/>
    </row>
    <row r="338" spans="1:36" ht="15.75" customHeight="1">
      <c r="A338" s="272"/>
      <c r="B338" s="274"/>
      <c r="C338" s="274"/>
      <c r="D338" s="273"/>
      <c r="E338" s="274"/>
      <c r="F338" s="274"/>
      <c r="G338" s="273"/>
      <c r="H338" s="273"/>
      <c r="I338" s="273"/>
      <c r="J338" s="273"/>
      <c r="K338" s="274"/>
      <c r="L338" s="274"/>
      <c r="M338" s="273"/>
      <c r="N338" s="273"/>
      <c r="O338" s="273"/>
      <c r="P338" s="273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72"/>
      <c r="AF338" s="272"/>
      <c r="AG338" s="272"/>
      <c r="AH338" s="272"/>
      <c r="AI338" s="272"/>
      <c r="AJ338" s="272"/>
    </row>
    <row r="339" spans="1:36" ht="15.75" customHeight="1">
      <c r="A339" s="272"/>
      <c r="B339" s="274"/>
      <c r="C339" s="274"/>
      <c r="D339" s="273"/>
      <c r="E339" s="274"/>
      <c r="F339" s="274"/>
      <c r="G339" s="273"/>
      <c r="H339" s="273"/>
      <c r="I339" s="273"/>
      <c r="J339" s="273"/>
      <c r="K339" s="274"/>
      <c r="L339" s="274"/>
      <c r="M339" s="273"/>
      <c r="N339" s="273"/>
      <c r="O339" s="273"/>
      <c r="P339" s="273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  <c r="AA339" s="272"/>
      <c r="AB339" s="272"/>
      <c r="AC339" s="272"/>
      <c r="AD339" s="272"/>
      <c r="AE339" s="272"/>
      <c r="AF339" s="272"/>
      <c r="AG339" s="272"/>
      <c r="AH339" s="272"/>
      <c r="AI339" s="272"/>
      <c r="AJ339" s="272"/>
    </row>
    <row r="340" spans="1:36" ht="15.75" customHeight="1">
      <c r="A340" s="272"/>
      <c r="B340" s="274"/>
      <c r="C340" s="274"/>
      <c r="D340" s="273"/>
      <c r="E340" s="274"/>
      <c r="F340" s="274"/>
      <c r="G340" s="273"/>
      <c r="H340" s="273"/>
      <c r="I340" s="273"/>
      <c r="J340" s="273"/>
      <c r="K340" s="274"/>
      <c r="L340" s="274"/>
      <c r="M340" s="273"/>
      <c r="N340" s="273"/>
      <c r="O340" s="273"/>
      <c r="P340" s="273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72"/>
      <c r="AF340" s="272"/>
      <c r="AG340" s="272"/>
      <c r="AH340" s="272"/>
      <c r="AI340" s="272"/>
      <c r="AJ340" s="272"/>
    </row>
    <row r="341" spans="1:36" ht="15.75" customHeight="1">
      <c r="A341" s="272"/>
      <c r="B341" s="274"/>
      <c r="C341" s="274"/>
      <c r="D341" s="273"/>
      <c r="E341" s="274"/>
      <c r="F341" s="274"/>
      <c r="G341" s="273"/>
      <c r="H341" s="273"/>
      <c r="I341" s="273"/>
      <c r="J341" s="273"/>
      <c r="K341" s="274"/>
      <c r="L341" s="274"/>
      <c r="M341" s="273"/>
      <c r="N341" s="273"/>
      <c r="O341" s="273"/>
      <c r="P341" s="273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72"/>
      <c r="AF341" s="272"/>
      <c r="AG341" s="272"/>
      <c r="AH341" s="272"/>
      <c r="AI341" s="272"/>
      <c r="AJ341" s="272"/>
    </row>
    <row r="342" spans="1:36" ht="15.75" customHeight="1">
      <c r="A342" s="272"/>
      <c r="B342" s="274"/>
      <c r="C342" s="274"/>
      <c r="D342" s="273"/>
      <c r="E342" s="274"/>
      <c r="F342" s="274"/>
      <c r="G342" s="273"/>
      <c r="H342" s="273"/>
      <c r="I342" s="273"/>
      <c r="J342" s="273"/>
      <c r="K342" s="274"/>
      <c r="L342" s="274"/>
      <c r="M342" s="273"/>
      <c r="N342" s="273"/>
      <c r="O342" s="273"/>
      <c r="P342" s="273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  <c r="AI342" s="272"/>
      <c r="AJ342" s="272"/>
    </row>
    <row r="343" spans="1:36" ht="15.75" customHeight="1">
      <c r="A343" s="272"/>
      <c r="B343" s="274"/>
      <c r="C343" s="274"/>
      <c r="D343" s="273"/>
      <c r="E343" s="274"/>
      <c r="F343" s="274"/>
      <c r="G343" s="273"/>
      <c r="H343" s="273"/>
      <c r="I343" s="273"/>
      <c r="J343" s="273"/>
      <c r="K343" s="274"/>
      <c r="L343" s="274"/>
      <c r="M343" s="273"/>
      <c r="N343" s="273"/>
      <c r="O343" s="273"/>
      <c r="P343" s="273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  <c r="AI343" s="272"/>
      <c r="AJ343" s="272"/>
    </row>
    <row r="344" spans="1:36" ht="15.75" customHeight="1">
      <c r="A344" s="272"/>
      <c r="B344" s="274"/>
      <c r="C344" s="274"/>
      <c r="D344" s="273"/>
      <c r="E344" s="274"/>
      <c r="F344" s="274"/>
      <c r="G344" s="273"/>
      <c r="H344" s="273"/>
      <c r="I344" s="273"/>
      <c r="J344" s="273"/>
      <c r="K344" s="274"/>
      <c r="L344" s="274"/>
      <c r="M344" s="273"/>
      <c r="N344" s="273"/>
      <c r="O344" s="273"/>
      <c r="P344" s="273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  <c r="AI344" s="272"/>
      <c r="AJ344" s="272"/>
    </row>
    <row r="345" spans="1:36" ht="15.75" customHeight="1">
      <c r="A345" s="272"/>
      <c r="B345" s="274"/>
      <c r="C345" s="274"/>
      <c r="D345" s="273"/>
      <c r="E345" s="274"/>
      <c r="F345" s="274"/>
      <c r="G345" s="273"/>
      <c r="H345" s="273"/>
      <c r="I345" s="273"/>
      <c r="J345" s="273"/>
      <c r="K345" s="274"/>
      <c r="L345" s="274"/>
      <c r="M345" s="273"/>
      <c r="N345" s="273"/>
      <c r="O345" s="273"/>
      <c r="P345" s="273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  <c r="AI345" s="272"/>
      <c r="AJ345" s="272"/>
    </row>
    <row r="346" spans="1:36" ht="15.75" customHeight="1">
      <c r="A346" s="272"/>
      <c r="B346" s="274"/>
      <c r="C346" s="274"/>
      <c r="D346" s="273"/>
      <c r="E346" s="274"/>
      <c r="F346" s="274"/>
      <c r="G346" s="273"/>
      <c r="H346" s="273"/>
      <c r="I346" s="273"/>
      <c r="J346" s="273"/>
      <c r="K346" s="274"/>
      <c r="L346" s="274"/>
      <c r="M346" s="273"/>
      <c r="N346" s="273"/>
      <c r="O346" s="273"/>
      <c r="P346" s="273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72"/>
      <c r="AF346" s="272"/>
      <c r="AG346" s="272"/>
      <c r="AH346" s="272"/>
      <c r="AI346" s="272"/>
      <c r="AJ346" s="272"/>
    </row>
    <row r="347" spans="1:36" ht="15.75" customHeight="1">
      <c r="A347" s="272"/>
      <c r="B347" s="274"/>
      <c r="C347" s="274"/>
      <c r="D347" s="273"/>
      <c r="E347" s="274"/>
      <c r="F347" s="274"/>
      <c r="G347" s="273"/>
      <c r="H347" s="273"/>
      <c r="I347" s="273"/>
      <c r="J347" s="273"/>
      <c r="K347" s="274"/>
      <c r="L347" s="274"/>
      <c r="M347" s="273"/>
      <c r="N347" s="273"/>
      <c r="O347" s="273"/>
      <c r="P347" s="273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  <c r="AA347" s="272"/>
      <c r="AB347" s="272"/>
      <c r="AC347" s="272"/>
      <c r="AD347" s="272"/>
      <c r="AE347" s="272"/>
      <c r="AF347" s="272"/>
      <c r="AG347" s="272"/>
      <c r="AH347" s="272"/>
      <c r="AI347" s="272"/>
      <c r="AJ347" s="272"/>
    </row>
    <row r="348" spans="1:36" ht="15.75" customHeight="1">
      <c r="A348" s="272"/>
      <c r="B348" s="274"/>
      <c r="C348" s="274"/>
      <c r="D348" s="273"/>
      <c r="E348" s="274"/>
      <c r="F348" s="274"/>
      <c r="G348" s="273"/>
      <c r="H348" s="273"/>
      <c r="I348" s="273"/>
      <c r="J348" s="273"/>
      <c r="K348" s="274"/>
      <c r="L348" s="274"/>
      <c r="M348" s="273"/>
      <c r="N348" s="273"/>
      <c r="O348" s="273"/>
      <c r="P348" s="273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  <c r="AA348" s="272"/>
      <c r="AB348" s="272"/>
      <c r="AC348" s="272"/>
      <c r="AD348" s="272"/>
      <c r="AE348" s="272"/>
      <c r="AF348" s="272"/>
      <c r="AG348" s="272"/>
      <c r="AH348" s="272"/>
      <c r="AI348" s="272"/>
      <c r="AJ348" s="272"/>
    </row>
    <row r="349" spans="1:36" ht="15.75" customHeight="1">
      <c r="A349" s="272"/>
      <c r="B349" s="274"/>
      <c r="C349" s="274"/>
      <c r="D349" s="273"/>
      <c r="E349" s="274"/>
      <c r="F349" s="274"/>
      <c r="G349" s="273"/>
      <c r="H349" s="273"/>
      <c r="I349" s="273"/>
      <c r="J349" s="273"/>
      <c r="K349" s="274"/>
      <c r="L349" s="274"/>
      <c r="M349" s="273"/>
      <c r="N349" s="273"/>
      <c r="O349" s="273"/>
      <c r="P349" s="273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  <c r="AA349" s="272"/>
      <c r="AB349" s="272"/>
      <c r="AC349" s="272"/>
      <c r="AD349" s="272"/>
      <c r="AE349" s="272"/>
      <c r="AF349" s="272"/>
      <c r="AG349" s="272"/>
      <c r="AH349" s="272"/>
      <c r="AI349" s="272"/>
      <c r="AJ349" s="272"/>
    </row>
    <row r="350" spans="1:36" ht="15.75" customHeight="1">
      <c r="A350" s="272"/>
      <c r="B350" s="274"/>
      <c r="C350" s="274"/>
      <c r="D350" s="273"/>
      <c r="E350" s="274"/>
      <c r="F350" s="274"/>
      <c r="G350" s="273"/>
      <c r="H350" s="273"/>
      <c r="I350" s="273"/>
      <c r="J350" s="273"/>
      <c r="K350" s="274"/>
      <c r="L350" s="274"/>
      <c r="M350" s="273"/>
      <c r="N350" s="273"/>
      <c r="O350" s="273"/>
      <c r="P350" s="273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  <c r="AA350" s="272"/>
      <c r="AB350" s="272"/>
      <c r="AC350" s="272"/>
      <c r="AD350" s="272"/>
      <c r="AE350" s="272"/>
      <c r="AF350" s="272"/>
      <c r="AG350" s="272"/>
      <c r="AH350" s="272"/>
      <c r="AI350" s="272"/>
      <c r="AJ350" s="272"/>
    </row>
    <row r="351" spans="1:36" ht="15.75" customHeight="1">
      <c r="A351" s="272"/>
      <c r="B351" s="274"/>
      <c r="C351" s="274"/>
      <c r="D351" s="273"/>
      <c r="E351" s="274"/>
      <c r="F351" s="274"/>
      <c r="G351" s="273"/>
      <c r="H351" s="273"/>
      <c r="I351" s="273"/>
      <c r="J351" s="273"/>
      <c r="K351" s="274"/>
      <c r="L351" s="274"/>
      <c r="M351" s="273"/>
      <c r="N351" s="273"/>
      <c r="O351" s="273"/>
      <c r="P351" s="273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  <c r="AA351" s="272"/>
      <c r="AB351" s="272"/>
      <c r="AC351" s="272"/>
      <c r="AD351" s="272"/>
      <c r="AE351" s="272"/>
      <c r="AF351" s="272"/>
      <c r="AG351" s="272"/>
      <c r="AH351" s="272"/>
      <c r="AI351" s="272"/>
      <c r="AJ351" s="272"/>
    </row>
    <row r="352" spans="1:36" ht="15.75" customHeight="1">
      <c r="A352" s="272"/>
      <c r="B352" s="274"/>
      <c r="C352" s="274"/>
      <c r="D352" s="273"/>
      <c r="E352" s="274"/>
      <c r="F352" s="274"/>
      <c r="G352" s="273"/>
      <c r="H352" s="273"/>
      <c r="I352" s="273"/>
      <c r="J352" s="273"/>
      <c r="K352" s="274"/>
      <c r="L352" s="274"/>
      <c r="M352" s="273"/>
      <c r="N352" s="273"/>
      <c r="O352" s="273"/>
      <c r="P352" s="273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  <c r="AA352" s="272"/>
      <c r="AB352" s="272"/>
      <c r="AC352" s="272"/>
      <c r="AD352" s="272"/>
      <c r="AE352" s="272"/>
      <c r="AF352" s="272"/>
      <c r="AG352" s="272"/>
      <c r="AH352" s="272"/>
      <c r="AI352" s="272"/>
      <c r="AJ352" s="272"/>
    </row>
    <row r="353" spans="1:36" ht="15.75" customHeight="1">
      <c r="A353" s="272"/>
      <c r="B353" s="274"/>
      <c r="C353" s="274"/>
      <c r="D353" s="273"/>
      <c r="E353" s="274"/>
      <c r="F353" s="274"/>
      <c r="G353" s="273"/>
      <c r="H353" s="273"/>
      <c r="I353" s="273"/>
      <c r="J353" s="273"/>
      <c r="K353" s="274"/>
      <c r="L353" s="274"/>
      <c r="M353" s="273"/>
      <c r="N353" s="273"/>
      <c r="O353" s="273"/>
      <c r="P353" s="273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  <c r="AA353" s="272"/>
      <c r="AB353" s="272"/>
      <c r="AC353" s="272"/>
      <c r="AD353" s="272"/>
      <c r="AE353" s="272"/>
      <c r="AF353" s="272"/>
      <c r="AG353" s="272"/>
      <c r="AH353" s="272"/>
      <c r="AI353" s="272"/>
      <c r="AJ353" s="272"/>
    </row>
    <row r="354" spans="1:36" ht="15.75" customHeight="1">
      <c r="A354" s="272"/>
      <c r="B354" s="274"/>
      <c r="C354" s="274"/>
      <c r="D354" s="273"/>
      <c r="E354" s="274"/>
      <c r="F354" s="274"/>
      <c r="G354" s="273"/>
      <c r="H354" s="273"/>
      <c r="I354" s="273"/>
      <c r="J354" s="273"/>
      <c r="K354" s="274"/>
      <c r="L354" s="274"/>
      <c r="M354" s="273"/>
      <c r="N354" s="273"/>
      <c r="O354" s="273"/>
      <c r="P354" s="273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  <c r="AA354" s="272"/>
      <c r="AB354" s="272"/>
      <c r="AC354" s="272"/>
      <c r="AD354" s="272"/>
      <c r="AE354" s="272"/>
      <c r="AF354" s="272"/>
      <c r="AG354" s="272"/>
      <c r="AH354" s="272"/>
      <c r="AI354" s="272"/>
      <c r="AJ354" s="272"/>
    </row>
    <row r="355" spans="1:36" ht="15.75" customHeight="1">
      <c r="A355" s="272"/>
      <c r="B355" s="274"/>
      <c r="C355" s="274"/>
      <c r="D355" s="273"/>
      <c r="E355" s="274"/>
      <c r="F355" s="274"/>
      <c r="G355" s="273"/>
      <c r="H355" s="273"/>
      <c r="I355" s="273"/>
      <c r="J355" s="273"/>
      <c r="K355" s="274"/>
      <c r="L355" s="274"/>
      <c r="M355" s="273"/>
      <c r="N355" s="273"/>
      <c r="O355" s="273"/>
      <c r="P355" s="273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  <c r="AA355" s="272"/>
      <c r="AB355" s="272"/>
      <c r="AC355" s="272"/>
      <c r="AD355" s="272"/>
      <c r="AE355" s="272"/>
      <c r="AF355" s="272"/>
      <c r="AG355" s="272"/>
      <c r="AH355" s="272"/>
      <c r="AI355" s="272"/>
      <c r="AJ355" s="272"/>
    </row>
    <row r="356" spans="1:36" ht="15.75" customHeight="1">
      <c r="A356" s="272"/>
      <c r="B356" s="274"/>
      <c r="C356" s="274"/>
      <c r="D356" s="273"/>
      <c r="E356" s="274"/>
      <c r="F356" s="274"/>
      <c r="G356" s="273"/>
      <c r="H356" s="273"/>
      <c r="I356" s="273"/>
      <c r="J356" s="273"/>
      <c r="K356" s="274"/>
      <c r="L356" s="274"/>
      <c r="M356" s="273"/>
      <c r="N356" s="273"/>
      <c r="O356" s="273"/>
      <c r="P356" s="273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  <c r="AA356" s="272"/>
      <c r="AB356" s="272"/>
      <c r="AC356" s="272"/>
      <c r="AD356" s="272"/>
      <c r="AE356" s="272"/>
      <c r="AF356" s="272"/>
      <c r="AG356" s="272"/>
      <c r="AH356" s="272"/>
      <c r="AI356" s="272"/>
      <c r="AJ356" s="272"/>
    </row>
    <row r="357" spans="1:36" ht="15.75" customHeight="1">
      <c r="A357" s="272"/>
      <c r="B357" s="274"/>
      <c r="C357" s="274"/>
      <c r="D357" s="273"/>
      <c r="E357" s="274"/>
      <c r="F357" s="274"/>
      <c r="G357" s="273"/>
      <c r="H357" s="273"/>
      <c r="I357" s="273"/>
      <c r="J357" s="273"/>
      <c r="K357" s="274"/>
      <c r="L357" s="274"/>
      <c r="M357" s="273"/>
      <c r="N357" s="273"/>
      <c r="O357" s="273"/>
      <c r="P357" s="273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  <c r="AA357" s="272"/>
      <c r="AB357" s="272"/>
      <c r="AC357" s="272"/>
      <c r="AD357" s="272"/>
      <c r="AE357" s="272"/>
      <c r="AF357" s="272"/>
      <c r="AG357" s="272"/>
      <c r="AH357" s="272"/>
      <c r="AI357" s="272"/>
      <c r="AJ357" s="272"/>
    </row>
    <row r="358" spans="1:36" ht="15.75" customHeight="1">
      <c r="A358" s="272"/>
      <c r="B358" s="274"/>
      <c r="C358" s="274"/>
      <c r="D358" s="273"/>
      <c r="E358" s="274"/>
      <c r="F358" s="274"/>
      <c r="G358" s="273"/>
      <c r="H358" s="273"/>
      <c r="I358" s="273"/>
      <c r="J358" s="273"/>
      <c r="K358" s="274"/>
      <c r="L358" s="274"/>
      <c r="M358" s="273"/>
      <c r="N358" s="273"/>
      <c r="O358" s="273"/>
      <c r="P358" s="273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  <c r="AA358" s="272"/>
      <c r="AB358" s="272"/>
      <c r="AC358" s="272"/>
      <c r="AD358" s="272"/>
      <c r="AE358" s="272"/>
      <c r="AF358" s="272"/>
      <c r="AG358" s="272"/>
      <c r="AH358" s="272"/>
      <c r="AI358" s="272"/>
      <c r="AJ358" s="272"/>
    </row>
    <row r="359" spans="1:36" ht="15.75" customHeight="1">
      <c r="A359" s="272"/>
      <c r="B359" s="274"/>
      <c r="C359" s="274"/>
      <c r="D359" s="273"/>
      <c r="E359" s="274"/>
      <c r="F359" s="274"/>
      <c r="G359" s="273"/>
      <c r="H359" s="273"/>
      <c r="I359" s="273"/>
      <c r="J359" s="273"/>
      <c r="K359" s="274"/>
      <c r="L359" s="274"/>
      <c r="M359" s="273"/>
      <c r="N359" s="273"/>
      <c r="O359" s="273"/>
      <c r="P359" s="273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  <c r="AA359" s="272"/>
      <c r="AB359" s="272"/>
      <c r="AC359" s="272"/>
      <c r="AD359" s="272"/>
      <c r="AE359" s="272"/>
      <c r="AF359" s="272"/>
      <c r="AG359" s="272"/>
      <c r="AH359" s="272"/>
      <c r="AI359" s="272"/>
      <c r="AJ359" s="272"/>
    </row>
    <row r="360" spans="1:36" ht="15.75" customHeight="1">
      <c r="A360" s="272"/>
      <c r="B360" s="274"/>
      <c r="C360" s="274"/>
      <c r="D360" s="273"/>
      <c r="E360" s="274"/>
      <c r="F360" s="274"/>
      <c r="G360" s="273"/>
      <c r="H360" s="273"/>
      <c r="I360" s="273"/>
      <c r="J360" s="273"/>
      <c r="K360" s="274"/>
      <c r="L360" s="274"/>
      <c r="M360" s="273"/>
      <c r="N360" s="273"/>
      <c r="O360" s="273"/>
      <c r="P360" s="273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  <c r="AA360" s="272"/>
      <c r="AB360" s="272"/>
      <c r="AC360" s="272"/>
      <c r="AD360" s="272"/>
      <c r="AE360" s="272"/>
      <c r="AF360" s="272"/>
      <c r="AG360" s="272"/>
      <c r="AH360" s="272"/>
      <c r="AI360" s="272"/>
      <c r="AJ360" s="272"/>
    </row>
    <row r="361" spans="1:36" ht="15.75" customHeight="1">
      <c r="A361" s="272"/>
      <c r="B361" s="274"/>
      <c r="C361" s="274"/>
      <c r="D361" s="273"/>
      <c r="E361" s="274"/>
      <c r="F361" s="274"/>
      <c r="G361" s="273"/>
      <c r="H361" s="273"/>
      <c r="I361" s="273"/>
      <c r="J361" s="273"/>
      <c r="K361" s="274"/>
      <c r="L361" s="274"/>
      <c r="M361" s="273"/>
      <c r="N361" s="273"/>
      <c r="O361" s="273"/>
      <c r="P361" s="273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  <c r="AA361" s="272"/>
      <c r="AB361" s="272"/>
      <c r="AC361" s="272"/>
      <c r="AD361" s="272"/>
      <c r="AE361" s="272"/>
      <c r="AF361" s="272"/>
      <c r="AG361" s="272"/>
      <c r="AH361" s="272"/>
      <c r="AI361" s="272"/>
      <c r="AJ361" s="272"/>
    </row>
    <row r="362" spans="1:36" ht="15.75" customHeight="1">
      <c r="A362" s="272"/>
      <c r="B362" s="274"/>
      <c r="C362" s="274"/>
      <c r="D362" s="273"/>
      <c r="E362" s="274"/>
      <c r="F362" s="274"/>
      <c r="G362" s="273"/>
      <c r="H362" s="273"/>
      <c r="I362" s="273"/>
      <c r="J362" s="273"/>
      <c r="K362" s="274"/>
      <c r="L362" s="274"/>
      <c r="M362" s="273"/>
      <c r="N362" s="273"/>
      <c r="O362" s="273"/>
      <c r="P362" s="273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  <c r="AA362" s="272"/>
      <c r="AB362" s="272"/>
      <c r="AC362" s="272"/>
      <c r="AD362" s="272"/>
      <c r="AE362" s="272"/>
      <c r="AF362" s="272"/>
      <c r="AG362" s="272"/>
      <c r="AH362" s="272"/>
      <c r="AI362" s="272"/>
      <c r="AJ362" s="272"/>
    </row>
    <row r="363" spans="1:36" ht="15.75" customHeight="1">
      <c r="A363" s="272"/>
      <c r="B363" s="274"/>
      <c r="C363" s="274"/>
      <c r="D363" s="273"/>
      <c r="E363" s="274"/>
      <c r="F363" s="274"/>
      <c r="G363" s="273"/>
      <c r="H363" s="273"/>
      <c r="I363" s="273"/>
      <c r="J363" s="273"/>
      <c r="K363" s="274"/>
      <c r="L363" s="274"/>
      <c r="M363" s="273"/>
      <c r="N363" s="273"/>
      <c r="O363" s="273"/>
      <c r="P363" s="273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  <c r="AA363" s="272"/>
      <c r="AB363" s="272"/>
      <c r="AC363" s="272"/>
      <c r="AD363" s="272"/>
      <c r="AE363" s="272"/>
      <c r="AF363" s="272"/>
      <c r="AG363" s="272"/>
      <c r="AH363" s="272"/>
      <c r="AI363" s="272"/>
      <c r="AJ363" s="272"/>
    </row>
    <row r="364" spans="1:36" ht="15.75" customHeight="1">
      <c r="A364" s="272"/>
      <c r="B364" s="274"/>
      <c r="C364" s="274"/>
      <c r="D364" s="273"/>
      <c r="E364" s="274"/>
      <c r="F364" s="274"/>
      <c r="G364" s="273"/>
      <c r="H364" s="273"/>
      <c r="I364" s="273"/>
      <c r="J364" s="273"/>
      <c r="K364" s="274"/>
      <c r="L364" s="274"/>
      <c r="M364" s="273"/>
      <c r="N364" s="273"/>
      <c r="O364" s="273"/>
      <c r="P364" s="273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  <c r="AA364" s="272"/>
      <c r="AB364" s="272"/>
      <c r="AC364" s="272"/>
      <c r="AD364" s="272"/>
      <c r="AE364" s="272"/>
      <c r="AF364" s="272"/>
      <c r="AG364" s="272"/>
      <c r="AH364" s="272"/>
      <c r="AI364" s="272"/>
      <c r="AJ364" s="272"/>
    </row>
    <row r="365" spans="1:36" ht="15.75" customHeight="1">
      <c r="A365" s="272"/>
      <c r="B365" s="274"/>
      <c r="C365" s="274"/>
      <c r="D365" s="273"/>
      <c r="E365" s="274"/>
      <c r="F365" s="274"/>
      <c r="G365" s="273"/>
      <c r="H365" s="273"/>
      <c r="I365" s="273"/>
      <c r="J365" s="273"/>
      <c r="K365" s="274"/>
      <c r="L365" s="274"/>
      <c r="M365" s="273"/>
      <c r="N365" s="273"/>
      <c r="O365" s="273"/>
      <c r="P365" s="273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  <c r="AA365" s="272"/>
      <c r="AB365" s="272"/>
      <c r="AC365" s="272"/>
      <c r="AD365" s="272"/>
      <c r="AE365" s="272"/>
      <c r="AF365" s="272"/>
      <c r="AG365" s="272"/>
      <c r="AH365" s="272"/>
      <c r="AI365" s="272"/>
      <c r="AJ365" s="272"/>
    </row>
    <row r="366" spans="1:36" ht="15.75" customHeight="1">
      <c r="A366" s="272"/>
      <c r="B366" s="274"/>
      <c r="C366" s="274"/>
      <c r="D366" s="273"/>
      <c r="E366" s="274"/>
      <c r="F366" s="274"/>
      <c r="G366" s="273"/>
      <c r="H366" s="273"/>
      <c r="I366" s="273"/>
      <c r="J366" s="273"/>
      <c r="K366" s="274"/>
      <c r="L366" s="274"/>
      <c r="M366" s="273"/>
      <c r="N366" s="273"/>
      <c r="O366" s="273"/>
      <c r="P366" s="273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72"/>
      <c r="AF366" s="272"/>
      <c r="AG366" s="272"/>
      <c r="AH366" s="272"/>
      <c r="AI366" s="272"/>
      <c r="AJ366" s="272"/>
    </row>
    <row r="367" spans="1:36" ht="15.75" customHeight="1">
      <c r="A367" s="272"/>
      <c r="B367" s="274"/>
      <c r="C367" s="274"/>
      <c r="D367" s="273"/>
      <c r="E367" s="274"/>
      <c r="F367" s="274"/>
      <c r="G367" s="273"/>
      <c r="H367" s="273"/>
      <c r="I367" s="273"/>
      <c r="J367" s="273"/>
      <c r="K367" s="274"/>
      <c r="L367" s="274"/>
      <c r="M367" s="273"/>
      <c r="N367" s="273"/>
      <c r="O367" s="273"/>
      <c r="P367" s="273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2"/>
      <c r="AJ367" s="272"/>
    </row>
    <row r="368" spans="1:36" ht="15.75" customHeight="1">
      <c r="A368" s="272"/>
      <c r="B368" s="274"/>
      <c r="C368" s="274"/>
      <c r="D368" s="273"/>
      <c r="E368" s="274"/>
      <c r="F368" s="274"/>
      <c r="G368" s="273"/>
      <c r="H368" s="273"/>
      <c r="I368" s="273"/>
      <c r="J368" s="273"/>
      <c r="K368" s="274"/>
      <c r="L368" s="274"/>
      <c r="M368" s="273"/>
      <c r="N368" s="273"/>
      <c r="O368" s="273"/>
      <c r="P368" s="273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2"/>
      <c r="AJ368" s="272"/>
    </row>
    <row r="369" spans="1:36" ht="15.75" customHeight="1">
      <c r="A369" s="272"/>
      <c r="B369" s="274"/>
      <c r="C369" s="274"/>
      <c r="D369" s="273"/>
      <c r="E369" s="274"/>
      <c r="F369" s="274"/>
      <c r="G369" s="273"/>
      <c r="H369" s="273"/>
      <c r="I369" s="273"/>
      <c r="J369" s="273"/>
      <c r="K369" s="274"/>
      <c r="L369" s="274"/>
      <c r="M369" s="273"/>
      <c r="N369" s="273"/>
      <c r="O369" s="273"/>
      <c r="P369" s="273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2"/>
      <c r="AJ369" s="272"/>
    </row>
    <row r="370" spans="1:36" ht="15.75" customHeight="1">
      <c r="A370" s="272"/>
      <c r="B370" s="274"/>
      <c r="C370" s="274"/>
      <c r="D370" s="273"/>
      <c r="E370" s="274"/>
      <c r="F370" s="274"/>
      <c r="G370" s="273"/>
      <c r="H370" s="273"/>
      <c r="I370" s="273"/>
      <c r="J370" s="273"/>
      <c r="K370" s="274"/>
      <c r="L370" s="274"/>
      <c r="M370" s="273"/>
      <c r="N370" s="273"/>
      <c r="O370" s="273"/>
      <c r="P370" s="273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272"/>
      <c r="AJ370" s="272"/>
    </row>
    <row r="371" spans="1:36" ht="15.75" customHeight="1">
      <c r="A371" s="272"/>
      <c r="B371" s="274"/>
      <c r="C371" s="274"/>
      <c r="D371" s="273"/>
      <c r="E371" s="274"/>
      <c r="F371" s="274"/>
      <c r="G371" s="273"/>
      <c r="H371" s="273"/>
      <c r="I371" s="273"/>
      <c r="J371" s="273"/>
      <c r="K371" s="274"/>
      <c r="L371" s="274"/>
      <c r="M371" s="273"/>
      <c r="N371" s="273"/>
      <c r="O371" s="273"/>
      <c r="P371" s="273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2"/>
      <c r="AJ371" s="272"/>
    </row>
    <row r="372" spans="1:36" ht="15.75" customHeight="1">
      <c r="A372" s="272"/>
      <c r="B372" s="274"/>
      <c r="C372" s="274"/>
      <c r="D372" s="273"/>
      <c r="E372" s="274"/>
      <c r="F372" s="274"/>
      <c r="G372" s="273"/>
      <c r="H372" s="273"/>
      <c r="I372" s="273"/>
      <c r="J372" s="273"/>
      <c r="K372" s="274"/>
      <c r="L372" s="274"/>
      <c r="M372" s="273"/>
      <c r="N372" s="273"/>
      <c r="O372" s="273"/>
      <c r="P372" s="273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  <c r="AA372" s="272"/>
      <c r="AB372" s="272"/>
      <c r="AC372" s="272"/>
      <c r="AD372" s="272"/>
      <c r="AE372" s="272"/>
      <c r="AF372" s="272"/>
      <c r="AG372" s="272"/>
      <c r="AH372" s="272"/>
      <c r="AI372" s="272"/>
      <c r="AJ372" s="272"/>
    </row>
    <row r="373" spans="1:36" ht="15.75" customHeight="1">
      <c r="A373" s="272"/>
      <c r="B373" s="274"/>
      <c r="C373" s="274"/>
      <c r="D373" s="273"/>
      <c r="E373" s="274"/>
      <c r="F373" s="274"/>
      <c r="G373" s="273"/>
      <c r="H373" s="273"/>
      <c r="I373" s="273"/>
      <c r="J373" s="273"/>
      <c r="K373" s="274"/>
      <c r="L373" s="274"/>
      <c r="M373" s="273"/>
      <c r="N373" s="273"/>
      <c r="O373" s="273"/>
      <c r="P373" s="273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  <c r="AA373" s="272"/>
      <c r="AB373" s="272"/>
      <c r="AC373" s="272"/>
      <c r="AD373" s="272"/>
      <c r="AE373" s="272"/>
      <c r="AF373" s="272"/>
      <c r="AG373" s="272"/>
      <c r="AH373" s="272"/>
      <c r="AI373" s="272"/>
      <c r="AJ373" s="272"/>
    </row>
    <row r="374" spans="1:36" ht="15.75" customHeight="1">
      <c r="A374" s="272"/>
      <c r="B374" s="274"/>
      <c r="C374" s="274"/>
      <c r="D374" s="273"/>
      <c r="E374" s="274"/>
      <c r="F374" s="274"/>
      <c r="G374" s="273"/>
      <c r="H374" s="273"/>
      <c r="I374" s="273"/>
      <c r="J374" s="273"/>
      <c r="K374" s="274"/>
      <c r="L374" s="274"/>
      <c r="M374" s="273"/>
      <c r="N374" s="273"/>
      <c r="O374" s="273"/>
      <c r="P374" s="273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  <c r="AA374" s="272"/>
      <c r="AB374" s="272"/>
      <c r="AC374" s="272"/>
      <c r="AD374" s="272"/>
      <c r="AE374" s="272"/>
      <c r="AF374" s="272"/>
      <c r="AG374" s="272"/>
      <c r="AH374" s="272"/>
      <c r="AI374" s="272"/>
      <c r="AJ374" s="272"/>
    </row>
    <row r="375" spans="1:36" ht="15.75" customHeight="1">
      <c r="A375" s="272"/>
      <c r="B375" s="274"/>
      <c r="C375" s="274"/>
      <c r="D375" s="273"/>
      <c r="E375" s="274"/>
      <c r="F375" s="274"/>
      <c r="G375" s="273"/>
      <c r="H375" s="273"/>
      <c r="I375" s="273"/>
      <c r="J375" s="273"/>
      <c r="K375" s="274"/>
      <c r="L375" s="274"/>
      <c r="M375" s="273"/>
      <c r="N375" s="273"/>
      <c r="O375" s="273"/>
      <c r="P375" s="273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  <c r="AA375" s="272"/>
      <c r="AB375" s="272"/>
      <c r="AC375" s="272"/>
      <c r="AD375" s="272"/>
      <c r="AE375" s="272"/>
      <c r="AF375" s="272"/>
      <c r="AG375" s="272"/>
      <c r="AH375" s="272"/>
      <c r="AI375" s="272"/>
      <c r="AJ375" s="272"/>
    </row>
    <row r="376" spans="1:36" ht="15.75" customHeight="1">
      <c r="A376" s="272"/>
      <c r="B376" s="274"/>
      <c r="C376" s="274"/>
      <c r="D376" s="273"/>
      <c r="E376" s="274"/>
      <c r="F376" s="274"/>
      <c r="G376" s="273"/>
      <c r="H376" s="273"/>
      <c r="I376" s="273"/>
      <c r="J376" s="273"/>
      <c r="K376" s="274"/>
      <c r="L376" s="274"/>
      <c r="M376" s="273"/>
      <c r="N376" s="273"/>
      <c r="O376" s="273"/>
      <c r="P376" s="273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  <c r="AA376" s="272"/>
      <c r="AB376" s="272"/>
      <c r="AC376" s="272"/>
      <c r="AD376" s="272"/>
      <c r="AE376" s="272"/>
      <c r="AF376" s="272"/>
      <c r="AG376" s="272"/>
      <c r="AH376" s="272"/>
      <c r="AI376" s="272"/>
      <c r="AJ376" s="272"/>
    </row>
    <row r="377" spans="1:36" ht="15.75" customHeight="1">
      <c r="A377" s="272"/>
      <c r="B377" s="274"/>
      <c r="C377" s="274"/>
      <c r="D377" s="273"/>
      <c r="E377" s="274"/>
      <c r="F377" s="274"/>
      <c r="G377" s="273"/>
      <c r="H377" s="273"/>
      <c r="I377" s="273"/>
      <c r="J377" s="273"/>
      <c r="K377" s="274"/>
      <c r="L377" s="274"/>
      <c r="M377" s="273"/>
      <c r="N377" s="273"/>
      <c r="O377" s="273"/>
      <c r="P377" s="273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  <c r="AA377" s="272"/>
      <c r="AB377" s="272"/>
      <c r="AC377" s="272"/>
      <c r="AD377" s="272"/>
      <c r="AE377" s="272"/>
      <c r="AF377" s="272"/>
      <c r="AG377" s="272"/>
      <c r="AH377" s="272"/>
      <c r="AI377" s="272"/>
      <c r="AJ377" s="272"/>
    </row>
    <row r="378" spans="1:36" ht="15.75" customHeight="1">
      <c r="A378" s="272"/>
      <c r="B378" s="274"/>
      <c r="C378" s="274"/>
      <c r="D378" s="273"/>
      <c r="E378" s="274"/>
      <c r="F378" s="274"/>
      <c r="G378" s="273"/>
      <c r="H378" s="273"/>
      <c r="I378" s="273"/>
      <c r="J378" s="273"/>
      <c r="K378" s="274"/>
      <c r="L378" s="274"/>
      <c r="M378" s="273"/>
      <c r="N378" s="273"/>
      <c r="O378" s="273"/>
      <c r="P378" s="273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  <c r="AA378" s="272"/>
      <c r="AB378" s="272"/>
      <c r="AC378" s="272"/>
      <c r="AD378" s="272"/>
      <c r="AE378" s="272"/>
      <c r="AF378" s="272"/>
      <c r="AG378" s="272"/>
      <c r="AH378" s="272"/>
      <c r="AI378" s="272"/>
      <c r="AJ378" s="272"/>
    </row>
    <row r="379" spans="1:36" ht="15.75" customHeight="1">
      <c r="A379" s="272"/>
      <c r="B379" s="274"/>
      <c r="C379" s="274"/>
      <c r="D379" s="273"/>
      <c r="E379" s="274"/>
      <c r="F379" s="274"/>
      <c r="G379" s="273"/>
      <c r="H379" s="273"/>
      <c r="I379" s="273"/>
      <c r="J379" s="273"/>
      <c r="K379" s="274"/>
      <c r="L379" s="274"/>
      <c r="M379" s="273"/>
      <c r="N379" s="273"/>
      <c r="O379" s="273"/>
      <c r="P379" s="273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  <c r="AA379" s="272"/>
      <c r="AB379" s="272"/>
      <c r="AC379" s="272"/>
      <c r="AD379" s="272"/>
      <c r="AE379" s="272"/>
      <c r="AF379" s="272"/>
      <c r="AG379" s="272"/>
      <c r="AH379" s="272"/>
      <c r="AI379" s="272"/>
      <c r="AJ379" s="272"/>
    </row>
    <row r="380" spans="1:36" ht="15.75" customHeight="1">
      <c r="A380" s="272"/>
      <c r="B380" s="274"/>
      <c r="C380" s="274"/>
      <c r="D380" s="273"/>
      <c r="E380" s="274"/>
      <c r="F380" s="274"/>
      <c r="G380" s="273"/>
      <c r="H380" s="273"/>
      <c r="I380" s="273"/>
      <c r="J380" s="273"/>
      <c r="K380" s="274"/>
      <c r="L380" s="274"/>
      <c r="M380" s="273"/>
      <c r="N380" s="273"/>
      <c r="O380" s="273"/>
      <c r="P380" s="273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  <c r="AA380" s="272"/>
      <c r="AB380" s="272"/>
      <c r="AC380" s="272"/>
      <c r="AD380" s="272"/>
      <c r="AE380" s="272"/>
      <c r="AF380" s="272"/>
      <c r="AG380" s="272"/>
      <c r="AH380" s="272"/>
      <c r="AI380" s="272"/>
      <c r="AJ380" s="272"/>
    </row>
    <row r="381" spans="1:36" ht="15.75" customHeight="1">
      <c r="A381" s="272"/>
      <c r="B381" s="274"/>
      <c r="C381" s="274"/>
      <c r="D381" s="273"/>
      <c r="E381" s="274"/>
      <c r="F381" s="274"/>
      <c r="G381" s="273"/>
      <c r="H381" s="273"/>
      <c r="I381" s="273"/>
      <c r="J381" s="273"/>
      <c r="K381" s="274"/>
      <c r="L381" s="274"/>
      <c r="M381" s="273"/>
      <c r="N381" s="273"/>
      <c r="O381" s="273"/>
      <c r="P381" s="273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  <c r="AA381" s="272"/>
      <c r="AB381" s="272"/>
      <c r="AC381" s="272"/>
      <c r="AD381" s="272"/>
      <c r="AE381" s="272"/>
      <c r="AF381" s="272"/>
      <c r="AG381" s="272"/>
      <c r="AH381" s="272"/>
      <c r="AI381" s="272"/>
      <c r="AJ381" s="272"/>
    </row>
    <row r="382" spans="1:36" ht="15.75" customHeight="1">
      <c r="A382" s="272"/>
      <c r="B382" s="274"/>
      <c r="C382" s="274"/>
      <c r="D382" s="273"/>
      <c r="E382" s="274"/>
      <c r="F382" s="274"/>
      <c r="G382" s="273"/>
      <c r="H382" s="273"/>
      <c r="I382" s="273"/>
      <c r="J382" s="273"/>
      <c r="K382" s="274"/>
      <c r="L382" s="274"/>
      <c r="M382" s="273"/>
      <c r="N382" s="273"/>
      <c r="O382" s="273"/>
      <c r="P382" s="273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  <c r="AA382" s="272"/>
      <c r="AB382" s="272"/>
      <c r="AC382" s="272"/>
      <c r="AD382" s="272"/>
      <c r="AE382" s="272"/>
      <c r="AF382" s="272"/>
      <c r="AG382" s="272"/>
      <c r="AH382" s="272"/>
      <c r="AI382" s="272"/>
      <c r="AJ382" s="272"/>
    </row>
    <row r="383" spans="1:36" ht="15.75" customHeight="1">
      <c r="A383" s="272"/>
      <c r="B383" s="274"/>
      <c r="C383" s="274"/>
      <c r="D383" s="273"/>
      <c r="E383" s="274"/>
      <c r="F383" s="274"/>
      <c r="G383" s="273"/>
      <c r="H383" s="273"/>
      <c r="I383" s="273"/>
      <c r="J383" s="273"/>
      <c r="K383" s="274"/>
      <c r="L383" s="274"/>
      <c r="M383" s="273"/>
      <c r="N383" s="273"/>
      <c r="O383" s="273"/>
      <c r="P383" s="273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  <c r="AA383" s="272"/>
      <c r="AB383" s="272"/>
      <c r="AC383" s="272"/>
      <c r="AD383" s="272"/>
      <c r="AE383" s="272"/>
      <c r="AF383" s="272"/>
      <c r="AG383" s="272"/>
      <c r="AH383" s="272"/>
      <c r="AI383" s="272"/>
      <c r="AJ383" s="272"/>
    </row>
    <row r="384" spans="1:36" ht="15.75" customHeight="1">
      <c r="A384" s="272"/>
      <c r="B384" s="274"/>
      <c r="C384" s="274"/>
      <c r="D384" s="273"/>
      <c r="E384" s="274"/>
      <c r="F384" s="274"/>
      <c r="G384" s="273"/>
      <c r="H384" s="273"/>
      <c r="I384" s="273"/>
      <c r="J384" s="273"/>
      <c r="K384" s="274"/>
      <c r="L384" s="274"/>
      <c r="M384" s="273"/>
      <c r="N384" s="273"/>
      <c r="O384" s="273"/>
      <c r="P384" s="273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  <c r="AA384" s="272"/>
      <c r="AB384" s="272"/>
      <c r="AC384" s="272"/>
      <c r="AD384" s="272"/>
      <c r="AE384" s="272"/>
      <c r="AF384" s="272"/>
      <c r="AG384" s="272"/>
      <c r="AH384" s="272"/>
      <c r="AI384" s="272"/>
      <c r="AJ384" s="272"/>
    </row>
    <row r="385" spans="1:36" ht="15.75" customHeight="1">
      <c r="A385" s="272"/>
      <c r="B385" s="274"/>
      <c r="C385" s="274"/>
      <c r="D385" s="273"/>
      <c r="E385" s="274"/>
      <c r="F385" s="274"/>
      <c r="G385" s="273"/>
      <c r="H385" s="273"/>
      <c r="I385" s="273"/>
      <c r="J385" s="273"/>
      <c r="K385" s="274"/>
      <c r="L385" s="274"/>
      <c r="M385" s="273"/>
      <c r="N385" s="273"/>
      <c r="O385" s="273"/>
      <c r="P385" s="273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  <c r="AA385" s="272"/>
      <c r="AB385" s="272"/>
      <c r="AC385" s="272"/>
      <c r="AD385" s="272"/>
      <c r="AE385" s="272"/>
      <c r="AF385" s="272"/>
      <c r="AG385" s="272"/>
      <c r="AH385" s="272"/>
      <c r="AI385" s="272"/>
      <c r="AJ385" s="272"/>
    </row>
    <row r="386" spans="1:36" ht="15.75" customHeight="1">
      <c r="A386" s="272"/>
      <c r="B386" s="274"/>
      <c r="C386" s="274"/>
      <c r="D386" s="273"/>
      <c r="E386" s="274"/>
      <c r="F386" s="274"/>
      <c r="G386" s="273"/>
      <c r="H386" s="273"/>
      <c r="I386" s="273"/>
      <c r="J386" s="273"/>
      <c r="K386" s="274"/>
      <c r="L386" s="274"/>
      <c r="M386" s="273"/>
      <c r="N386" s="273"/>
      <c r="O386" s="273"/>
      <c r="P386" s="273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  <c r="AA386" s="272"/>
      <c r="AB386" s="272"/>
      <c r="AC386" s="272"/>
      <c r="AD386" s="272"/>
      <c r="AE386" s="272"/>
      <c r="AF386" s="272"/>
      <c r="AG386" s="272"/>
      <c r="AH386" s="272"/>
      <c r="AI386" s="272"/>
      <c r="AJ386" s="272"/>
    </row>
    <row r="387" spans="1:36" ht="15.75" customHeight="1">
      <c r="A387" s="272"/>
      <c r="B387" s="274"/>
      <c r="C387" s="274"/>
      <c r="D387" s="273"/>
      <c r="E387" s="274"/>
      <c r="F387" s="274"/>
      <c r="G387" s="273"/>
      <c r="H387" s="273"/>
      <c r="I387" s="273"/>
      <c r="J387" s="273"/>
      <c r="K387" s="274"/>
      <c r="L387" s="274"/>
      <c r="M387" s="273"/>
      <c r="N387" s="273"/>
      <c r="O387" s="273"/>
      <c r="P387" s="273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  <c r="AA387" s="272"/>
      <c r="AB387" s="272"/>
      <c r="AC387" s="272"/>
      <c r="AD387" s="272"/>
      <c r="AE387" s="272"/>
      <c r="AF387" s="272"/>
      <c r="AG387" s="272"/>
      <c r="AH387" s="272"/>
      <c r="AI387" s="272"/>
      <c r="AJ387" s="272"/>
    </row>
    <row r="388" spans="1:36" ht="15.75" customHeight="1">
      <c r="A388" s="272"/>
      <c r="B388" s="274"/>
      <c r="C388" s="274"/>
      <c r="D388" s="273"/>
      <c r="E388" s="274"/>
      <c r="F388" s="274"/>
      <c r="G388" s="273"/>
      <c r="H388" s="273"/>
      <c r="I388" s="273"/>
      <c r="J388" s="273"/>
      <c r="K388" s="274"/>
      <c r="L388" s="274"/>
      <c r="M388" s="273"/>
      <c r="N388" s="273"/>
      <c r="O388" s="273"/>
      <c r="P388" s="273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  <c r="AA388" s="272"/>
      <c r="AB388" s="272"/>
      <c r="AC388" s="272"/>
      <c r="AD388" s="272"/>
      <c r="AE388" s="272"/>
      <c r="AF388" s="272"/>
      <c r="AG388" s="272"/>
      <c r="AH388" s="272"/>
      <c r="AI388" s="272"/>
      <c r="AJ388" s="272"/>
    </row>
    <row r="389" spans="1:36" ht="15.75" customHeight="1">
      <c r="A389" s="272"/>
      <c r="B389" s="274"/>
      <c r="C389" s="274"/>
      <c r="D389" s="273"/>
      <c r="E389" s="274"/>
      <c r="F389" s="274"/>
      <c r="G389" s="273"/>
      <c r="H389" s="273"/>
      <c r="I389" s="273"/>
      <c r="J389" s="273"/>
      <c r="K389" s="274"/>
      <c r="L389" s="274"/>
      <c r="M389" s="273"/>
      <c r="N389" s="273"/>
      <c r="O389" s="273"/>
      <c r="P389" s="273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  <c r="AA389" s="272"/>
      <c r="AB389" s="272"/>
      <c r="AC389" s="272"/>
      <c r="AD389" s="272"/>
      <c r="AE389" s="272"/>
      <c r="AF389" s="272"/>
      <c r="AG389" s="272"/>
      <c r="AH389" s="272"/>
      <c r="AI389" s="272"/>
      <c r="AJ389" s="272"/>
    </row>
    <row r="390" spans="1:36" ht="15.75" customHeight="1">
      <c r="A390" s="272"/>
      <c r="B390" s="274"/>
      <c r="C390" s="274"/>
      <c r="D390" s="273"/>
      <c r="E390" s="274"/>
      <c r="F390" s="274"/>
      <c r="G390" s="273"/>
      <c r="H390" s="273"/>
      <c r="I390" s="273"/>
      <c r="J390" s="273"/>
      <c r="K390" s="274"/>
      <c r="L390" s="274"/>
      <c r="M390" s="273"/>
      <c r="N390" s="273"/>
      <c r="O390" s="273"/>
      <c r="P390" s="273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  <c r="AA390" s="272"/>
      <c r="AB390" s="272"/>
      <c r="AC390" s="272"/>
      <c r="AD390" s="272"/>
      <c r="AE390" s="272"/>
      <c r="AF390" s="272"/>
      <c r="AG390" s="272"/>
      <c r="AH390" s="272"/>
      <c r="AI390" s="272"/>
      <c r="AJ390" s="272"/>
    </row>
    <row r="391" spans="1:36" ht="15.75" customHeight="1">
      <c r="A391" s="272"/>
      <c r="B391" s="274"/>
      <c r="C391" s="274"/>
      <c r="D391" s="273"/>
      <c r="E391" s="274"/>
      <c r="F391" s="274"/>
      <c r="G391" s="273"/>
      <c r="H391" s="273"/>
      <c r="I391" s="273"/>
      <c r="J391" s="273"/>
      <c r="K391" s="274"/>
      <c r="L391" s="274"/>
      <c r="M391" s="273"/>
      <c r="N391" s="273"/>
      <c r="O391" s="273"/>
      <c r="P391" s="273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  <c r="AA391" s="272"/>
      <c r="AB391" s="272"/>
      <c r="AC391" s="272"/>
      <c r="AD391" s="272"/>
      <c r="AE391" s="272"/>
      <c r="AF391" s="272"/>
      <c r="AG391" s="272"/>
      <c r="AH391" s="272"/>
      <c r="AI391" s="272"/>
      <c r="AJ391" s="272"/>
    </row>
    <row r="392" spans="1:36" ht="15.75" customHeight="1">
      <c r="A392" s="272"/>
      <c r="B392" s="274"/>
      <c r="C392" s="274"/>
      <c r="D392" s="273"/>
      <c r="E392" s="274"/>
      <c r="F392" s="274"/>
      <c r="G392" s="273"/>
      <c r="H392" s="273"/>
      <c r="I392" s="273"/>
      <c r="J392" s="273"/>
      <c r="K392" s="274"/>
      <c r="L392" s="274"/>
      <c r="M392" s="273"/>
      <c r="N392" s="273"/>
      <c r="O392" s="273"/>
      <c r="P392" s="273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  <c r="AA392" s="272"/>
      <c r="AB392" s="272"/>
      <c r="AC392" s="272"/>
      <c r="AD392" s="272"/>
      <c r="AE392" s="272"/>
      <c r="AF392" s="272"/>
      <c r="AG392" s="272"/>
      <c r="AH392" s="272"/>
      <c r="AI392" s="272"/>
      <c r="AJ392" s="272"/>
    </row>
    <row r="393" spans="1:36" ht="15.75" customHeight="1">
      <c r="A393" s="272"/>
      <c r="B393" s="274"/>
      <c r="C393" s="274"/>
      <c r="D393" s="273"/>
      <c r="E393" s="274"/>
      <c r="F393" s="274"/>
      <c r="G393" s="273"/>
      <c r="H393" s="273"/>
      <c r="I393" s="273"/>
      <c r="J393" s="273"/>
      <c r="K393" s="274"/>
      <c r="L393" s="274"/>
      <c r="M393" s="273"/>
      <c r="N393" s="273"/>
      <c r="O393" s="273"/>
      <c r="P393" s="273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  <c r="AA393" s="272"/>
      <c r="AB393" s="272"/>
      <c r="AC393" s="272"/>
      <c r="AD393" s="272"/>
      <c r="AE393" s="272"/>
      <c r="AF393" s="272"/>
      <c r="AG393" s="272"/>
      <c r="AH393" s="272"/>
      <c r="AI393" s="272"/>
      <c r="AJ393" s="272"/>
    </row>
    <row r="394" spans="1:36" ht="15.75" customHeight="1">
      <c r="A394" s="272"/>
      <c r="B394" s="274"/>
      <c r="C394" s="274"/>
      <c r="D394" s="273"/>
      <c r="E394" s="274"/>
      <c r="F394" s="274"/>
      <c r="G394" s="273"/>
      <c r="H394" s="273"/>
      <c r="I394" s="273"/>
      <c r="J394" s="273"/>
      <c r="K394" s="274"/>
      <c r="L394" s="274"/>
      <c r="M394" s="273"/>
      <c r="N394" s="273"/>
      <c r="O394" s="273"/>
      <c r="P394" s="273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  <c r="AA394" s="272"/>
      <c r="AB394" s="272"/>
      <c r="AC394" s="272"/>
      <c r="AD394" s="272"/>
      <c r="AE394" s="272"/>
      <c r="AF394" s="272"/>
      <c r="AG394" s="272"/>
      <c r="AH394" s="272"/>
      <c r="AI394" s="272"/>
      <c r="AJ394" s="272"/>
    </row>
    <row r="395" spans="1:36" ht="15.75" customHeight="1">
      <c r="A395" s="272"/>
      <c r="B395" s="274"/>
      <c r="C395" s="274"/>
      <c r="D395" s="273"/>
      <c r="E395" s="274"/>
      <c r="F395" s="274"/>
      <c r="G395" s="273"/>
      <c r="H395" s="273"/>
      <c r="I395" s="273"/>
      <c r="J395" s="273"/>
      <c r="K395" s="274"/>
      <c r="L395" s="274"/>
      <c r="M395" s="273"/>
      <c r="N395" s="273"/>
      <c r="O395" s="273"/>
      <c r="P395" s="273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  <c r="AA395" s="272"/>
      <c r="AB395" s="272"/>
      <c r="AC395" s="272"/>
      <c r="AD395" s="272"/>
      <c r="AE395" s="272"/>
      <c r="AF395" s="272"/>
      <c r="AG395" s="272"/>
      <c r="AH395" s="272"/>
      <c r="AI395" s="272"/>
      <c r="AJ395" s="272"/>
    </row>
    <row r="396" spans="1:36" ht="15.75" customHeight="1">
      <c r="A396" s="272"/>
      <c r="B396" s="274"/>
      <c r="C396" s="274"/>
      <c r="D396" s="273"/>
      <c r="E396" s="274"/>
      <c r="F396" s="274"/>
      <c r="G396" s="273"/>
      <c r="H396" s="273"/>
      <c r="I396" s="273"/>
      <c r="J396" s="273"/>
      <c r="K396" s="274"/>
      <c r="L396" s="274"/>
      <c r="M396" s="273"/>
      <c r="N396" s="273"/>
      <c r="O396" s="273"/>
      <c r="P396" s="273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  <c r="AA396" s="272"/>
      <c r="AB396" s="272"/>
      <c r="AC396" s="272"/>
      <c r="AD396" s="272"/>
      <c r="AE396" s="272"/>
      <c r="AF396" s="272"/>
      <c r="AG396" s="272"/>
      <c r="AH396" s="272"/>
      <c r="AI396" s="272"/>
      <c r="AJ396" s="272"/>
    </row>
    <row r="397" spans="1:36" ht="15.75" customHeight="1">
      <c r="A397" s="272"/>
      <c r="B397" s="274"/>
      <c r="C397" s="274"/>
      <c r="D397" s="273"/>
      <c r="E397" s="274"/>
      <c r="F397" s="274"/>
      <c r="G397" s="273"/>
      <c r="H397" s="273"/>
      <c r="I397" s="273"/>
      <c r="J397" s="273"/>
      <c r="K397" s="274"/>
      <c r="L397" s="274"/>
      <c r="M397" s="273"/>
      <c r="N397" s="273"/>
      <c r="O397" s="273"/>
      <c r="P397" s="273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  <c r="AA397" s="272"/>
      <c r="AB397" s="272"/>
      <c r="AC397" s="272"/>
      <c r="AD397" s="272"/>
      <c r="AE397" s="272"/>
      <c r="AF397" s="272"/>
      <c r="AG397" s="272"/>
      <c r="AH397" s="272"/>
      <c r="AI397" s="272"/>
      <c r="AJ397" s="272"/>
    </row>
    <row r="398" spans="1:36" ht="15.75" customHeight="1">
      <c r="A398" s="272"/>
      <c r="B398" s="274"/>
      <c r="C398" s="274"/>
      <c r="D398" s="273"/>
      <c r="E398" s="274"/>
      <c r="F398" s="274"/>
      <c r="G398" s="273"/>
      <c r="H398" s="273"/>
      <c r="I398" s="273"/>
      <c r="J398" s="273"/>
      <c r="K398" s="274"/>
      <c r="L398" s="274"/>
      <c r="M398" s="273"/>
      <c r="N398" s="273"/>
      <c r="O398" s="273"/>
      <c r="P398" s="273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</row>
    <row r="399" spans="1:36" ht="15.75" customHeight="1">
      <c r="A399" s="272"/>
      <c r="B399" s="274"/>
      <c r="C399" s="274"/>
      <c r="D399" s="273"/>
      <c r="E399" s="274"/>
      <c r="F399" s="274"/>
      <c r="G399" s="273"/>
      <c r="H399" s="273"/>
      <c r="I399" s="273"/>
      <c r="J399" s="273"/>
      <c r="K399" s="274"/>
      <c r="L399" s="274"/>
      <c r="M399" s="273"/>
      <c r="N399" s="273"/>
      <c r="O399" s="273"/>
      <c r="P399" s="273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</row>
    <row r="400" spans="1:36" ht="15.75" customHeight="1">
      <c r="A400" s="272"/>
      <c r="B400" s="274"/>
      <c r="C400" s="274"/>
      <c r="D400" s="273"/>
      <c r="E400" s="274"/>
      <c r="F400" s="274"/>
      <c r="G400" s="273"/>
      <c r="H400" s="273"/>
      <c r="I400" s="273"/>
      <c r="J400" s="273"/>
      <c r="K400" s="274"/>
      <c r="L400" s="274"/>
      <c r="M400" s="273"/>
      <c r="N400" s="273"/>
      <c r="O400" s="273"/>
      <c r="P400" s="273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2"/>
      <c r="AJ400" s="272"/>
    </row>
    <row r="401" spans="1:36" ht="15.75" customHeight="1">
      <c r="A401" s="272"/>
      <c r="B401" s="274"/>
      <c r="C401" s="274"/>
      <c r="D401" s="273"/>
      <c r="E401" s="274"/>
      <c r="F401" s="274"/>
      <c r="G401" s="273"/>
      <c r="H401" s="273"/>
      <c r="I401" s="273"/>
      <c r="J401" s="273"/>
      <c r="K401" s="274"/>
      <c r="L401" s="274"/>
      <c r="M401" s="273"/>
      <c r="N401" s="273"/>
      <c r="O401" s="273"/>
      <c r="P401" s="273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  <c r="AI401" s="272"/>
      <c r="AJ401" s="272"/>
    </row>
    <row r="402" spans="1:36" ht="15.75" customHeight="1">
      <c r="A402" s="272"/>
      <c r="B402" s="274"/>
      <c r="C402" s="274"/>
      <c r="D402" s="273"/>
      <c r="E402" s="274"/>
      <c r="F402" s="274"/>
      <c r="G402" s="273"/>
      <c r="H402" s="273"/>
      <c r="I402" s="273"/>
      <c r="J402" s="273"/>
      <c r="K402" s="274"/>
      <c r="L402" s="274"/>
      <c r="M402" s="273"/>
      <c r="N402" s="273"/>
      <c r="O402" s="273"/>
      <c r="P402" s="273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  <c r="AI402" s="272"/>
      <c r="AJ402" s="272"/>
    </row>
    <row r="403" spans="1:36" ht="15.75" customHeight="1">
      <c r="A403" s="272"/>
      <c r="B403" s="274"/>
      <c r="C403" s="274"/>
      <c r="D403" s="273"/>
      <c r="E403" s="274"/>
      <c r="F403" s="274"/>
      <c r="G403" s="273"/>
      <c r="H403" s="273"/>
      <c r="I403" s="273"/>
      <c r="J403" s="273"/>
      <c r="K403" s="274"/>
      <c r="L403" s="274"/>
      <c r="M403" s="273"/>
      <c r="N403" s="273"/>
      <c r="O403" s="273"/>
      <c r="P403" s="273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  <c r="AA403" s="272"/>
      <c r="AB403" s="272"/>
      <c r="AC403" s="272"/>
      <c r="AD403" s="272"/>
      <c r="AE403" s="272"/>
      <c r="AF403" s="272"/>
      <c r="AG403" s="272"/>
      <c r="AH403" s="272"/>
      <c r="AI403" s="272"/>
      <c r="AJ403" s="272"/>
    </row>
    <row r="404" spans="1:36" ht="15.75" customHeight="1">
      <c r="A404" s="272"/>
      <c r="B404" s="274"/>
      <c r="C404" s="274"/>
      <c r="D404" s="273"/>
      <c r="E404" s="274"/>
      <c r="F404" s="274"/>
      <c r="G404" s="273"/>
      <c r="H404" s="273"/>
      <c r="I404" s="273"/>
      <c r="J404" s="273"/>
      <c r="K404" s="274"/>
      <c r="L404" s="274"/>
      <c r="M404" s="273"/>
      <c r="N404" s="273"/>
      <c r="O404" s="273"/>
      <c r="P404" s="273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  <c r="AA404" s="272"/>
      <c r="AB404" s="272"/>
      <c r="AC404" s="272"/>
      <c r="AD404" s="272"/>
      <c r="AE404" s="272"/>
      <c r="AF404" s="272"/>
      <c r="AG404" s="272"/>
      <c r="AH404" s="272"/>
      <c r="AI404" s="272"/>
      <c r="AJ404" s="272"/>
    </row>
    <row r="405" spans="1:36" ht="15.75" customHeight="1">
      <c r="A405" s="272"/>
      <c r="B405" s="274"/>
      <c r="C405" s="274"/>
      <c r="D405" s="273"/>
      <c r="E405" s="274"/>
      <c r="F405" s="274"/>
      <c r="G405" s="273"/>
      <c r="H405" s="273"/>
      <c r="I405" s="273"/>
      <c r="J405" s="273"/>
      <c r="K405" s="274"/>
      <c r="L405" s="274"/>
      <c r="M405" s="273"/>
      <c r="N405" s="273"/>
      <c r="O405" s="273"/>
      <c r="P405" s="273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  <c r="AA405" s="272"/>
      <c r="AB405" s="272"/>
      <c r="AC405" s="272"/>
      <c r="AD405" s="272"/>
      <c r="AE405" s="272"/>
      <c r="AF405" s="272"/>
      <c r="AG405" s="272"/>
      <c r="AH405" s="272"/>
      <c r="AI405" s="272"/>
      <c r="AJ405" s="272"/>
    </row>
    <row r="406" spans="1:36" ht="15.75" customHeight="1">
      <c r="A406" s="272"/>
      <c r="B406" s="274"/>
      <c r="C406" s="274"/>
      <c r="D406" s="273"/>
      <c r="E406" s="274"/>
      <c r="F406" s="274"/>
      <c r="G406" s="273"/>
      <c r="H406" s="273"/>
      <c r="I406" s="273"/>
      <c r="J406" s="273"/>
      <c r="K406" s="274"/>
      <c r="L406" s="274"/>
      <c r="M406" s="273"/>
      <c r="N406" s="273"/>
      <c r="O406" s="273"/>
      <c r="P406" s="273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  <c r="AA406" s="272"/>
      <c r="AB406" s="272"/>
      <c r="AC406" s="272"/>
      <c r="AD406" s="272"/>
      <c r="AE406" s="272"/>
      <c r="AF406" s="272"/>
      <c r="AG406" s="272"/>
      <c r="AH406" s="272"/>
      <c r="AI406" s="272"/>
      <c r="AJ406" s="272"/>
    </row>
    <row r="407" spans="1:36" ht="15.75" customHeight="1">
      <c r="A407" s="272"/>
      <c r="B407" s="274"/>
      <c r="C407" s="274"/>
      <c r="D407" s="273"/>
      <c r="E407" s="274"/>
      <c r="F407" s="274"/>
      <c r="G407" s="273"/>
      <c r="H407" s="273"/>
      <c r="I407" s="273"/>
      <c r="J407" s="273"/>
      <c r="K407" s="274"/>
      <c r="L407" s="274"/>
      <c r="M407" s="273"/>
      <c r="N407" s="273"/>
      <c r="O407" s="273"/>
      <c r="P407" s="273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  <c r="AI407" s="272"/>
      <c r="AJ407" s="272"/>
    </row>
    <row r="408" spans="1:36" ht="15.75" customHeight="1">
      <c r="A408" s="272"/>
      <c r="B408" s="274"/>
      <c r="C408" s="274"/>
      <c r="D408" s="273"/>
      <c r="E408" s="274"/>
      <c r="F408" s="274"/>
      <c r="G408" s="273"/>
      <c r="H408" s="273"/>
      <c r="I408" s="273"/>
      <c r="J408" s="273"/>
      <c r="K408" s="274"/>
      <c r="L408" s="274"/>
      <c r="M408" s="273"/>
      <c r="N408" s="273"/>
      <c r="O408" s="273"/>
      <c r="P408" s="273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  <c r="AA408" s="272"/>
      <c r="AB408" s="272"/>
      <c r="AC408" s="272"/>
      <c r="AD408" s="272"/>
      <c r="AE408" s="272"/>
      <c r="AF408" s="272"/>
      <c r="AG408" s="272"/>
      <c r="AH408" s="272"/>
      <c r="AI408" s="272"/>
      <c r="AJ408" s="272"/>
    </row>
    <row r="409" spans="1:36" ht="15.75" customHeight="1">
      <c r="A409" s="272"/>
      <c r="B409" s="274"/>
      <c r="C409" s="274"/>
      <c r="D409" s="273"/>
      <c r="E409" s="274"/>
      <c r="F409" s="274"/>
      <c r="G409" s="273"/>
      <c r="H409" s="273"/>
      <c r="I409" s="273"/>
      <c r="J409" s="273"/>
      <c r="K409" s="274"/>
      <c r="L409" s="274"/>
      <c r="M409" s="273"/>
      <c r="N409" s="273"/>
      <c r="O409" s="273"/>
      <c r="P409" s="273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  <c r="AA409" s="272"/>
      <c r="AB409" s="272"/>
      <c r="AC409" s="272"/>
      <c r="AD409" s="272"/>
      <c r="AE409" s="272"/>
      <c r="AF409" s="272"/>
      <c r="AG409" s="272"/>
      <c r="AH409" s="272"/>
      <c r="AI409" s="272"/>
      <c r="AJ409" s="272"/>
    </row>
    <row r="410" spans="1:36" ht="15.75" customHeight="1">
      <c r="A410" s="272"/>
      <c r="B410" s="274"/>
      <c r="C410" s="274"/>
      <c r="D410" s="273"/>
      <c r="E410" s="274"/>
      <c r="F410" s="274"/>
      <c r="G410" s="273"/>
      <c r="H410" s="273"/>
      <c r="I410" s="273"/>
      <c r="J410" s="273"/>
      <c r="K410" s="274"/>
      <c r="L410" s="274"/>
      <c r="M410" s="273"/>
      <c r="N410" s="273"/>
      <c r="O410" s="273"/>
      <c r="P410" s="273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  <c r="AA410" s="272"/>
      <c r="AB410" s="272"/>
      <c r="AC410" s="272"/>
      <c r="AD410" s="272"/>
      <c r="AE410" s="272"/>
      <c r="AF410" s="272"/>
      <c r="AG410" s="272"/>
      <c r="AH410" s="272"/>
      <c r="AI410" s="272"/>
      <c r="AJ410" s="272"/>
    </row>
    <row r="411" spans="1:36" ht="15.75" customHeight="1">
      <c r="A411" s="272"/>
      <c r="B411" s="274"/>
      <c r="C411" s="274"/>
      <c r="D411" s="273"/>
      <c r="E411" s="274"/>
      <c r="F411" s="274"/>
      <c r="G411" s="273"/>
      <c r="H411" s="273"/>
      <c r="I411" s="273"/>
      <c r="J411" s="273"/>
      <c r="K411" s="274"/>
      <c r="L411" s="274"/>
      <c r="M411" s="273"/>
      <c r="N411" s="273"/>
      <c r="O411" s="273"/>
      <c r="P411" s="273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  <c r="AA411" s="272"/>
      <c r="AB411" s="272"/>
      <c r="AC411" s="272"/>
      <c r="AD411" s="272"/>
      <c r="AE411" s="272"/>
      <c r="AF411" s="272"/>
      <c r="AG411" s="272"/>
      <c r="AH411" s="272"/>
      <c r="AI411" s="272"/>
      <c r="AJ411" s="272"/>
    </row>
    <row r="412" spans="1:36" ht="15.75" customHeight="1">
      <c r="A412" s="272"/>
      <c r="B412" s="274"/>
      <c r="C412" s="274"/>
      <c r="D412" s="273"/>
      <c r="E412" s="274"/>
      <c r="F412" s="274"/>
      <c r="G412" s="273"/>
      <c r="H412" s="273"/>
      <c r="I412" s="273"/>
      <c r="J412" s="273"/>
      <c r="K412" s="274"/>
      <c r="L412" s="274"/>
      <c r="M412" s="273"/>
      <c r="N412" s="273"/>
      <c r="O412" s="273"/>
      <c r="P412" s="273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  <c r="AA412" s="272"/>
      <c r="AB412" s="272"/>
      <c r="AC412" s="272"/>
      <c r="AD412" s="272"/>
      <c r="AE412" s="272"/>
      <c r="AF412" s="272"/>
      <c r="AG412" s="272"/>
      <c r="AH412" s="272"/>
      <c r="AI412" s="272"/>
      <c r="AJ412" s="272"/>
    </row>
    <row r="413" spans="1:36" ht="15.75" customHeight="1">
      <c r="A413" s="272"/>
      <c r="B413" s="274"/>
      <c r="C413" s="274"/>
      <c r="D413" s="273"/>
      <c r="E413" s="274"/>
      <c r="F413" s="274"/>
      <c r="G413" s="273"/>
      <c r="H413" s="273"/>
      <c r="I413" s="273"/>
      <c r="J413" s="273"/>
      <c r="K413" s="274"/>
      <c r="L413" s="274"/>
      <c r="M413" s="273"/>
      <c r="N413" s="273"/>
      <c r="O413" s="273"/>
      <c r="P413" s="273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  <c r="AA413" s="272"/>
      <c r="AB413" s="272"/>
      <c r="AC413" s="272"/>
      <c r="AD413" s="272"/>
      <c r="AE413" s="272"/>
      <c r="AF413" s="272"/>
      <c r="AG413" s="272"/>
      <c r="AH413" s="272"/>
      <c r="AI413" s="272"/>
      <c r="AJ413" s="272"/>
    </row>
    <row r="414" spans="1:36" ht="15.75" customHeight="1">
      <c r="A414" s="272"/>
      <c r="B414" s="274"/>
      <c r="C414" s="274"/>
      <c r="D414" s="273"/>
      <c r="E414" s="274"/>
      <c r="F414" s="274"/>
      <c r="G414" s="273"/>
      <c r="H414" s="273"/>
      <c r="I414" s="273"/>
      <c r="J414" s="273"/>
      <c r="K414" s="274"/>
      <c r="L414" s="274"/>
      <c r="M414" s="273"/>
      <c r="N414" s="273"/>
      <c r="O414" s="273"/>
      <c r="P414" s="273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272"/>
      <c r="AJ414" s="272"/>
    </row>
    <row r="415" spans="1:36" ht="15.75" customHeight="1">
      <c r="A415" s="272"/>
      <c r="B415" s="274"/>
      <c r="C415" s="274"/>
      <c r="D415" s="273"/>
      <c r="E415" s="274"/>
      <c r="F415" s="274"/>
      <c r="G415" s="273"/>
      <c r="H415" s="273"/>
      <c r="I415" s="273"/>
      <c r="J415" s="273"/>
      <c r="K415" s="274"/>
      <c r="L415" s="274"/>
      <c r="M415" s="273"/>
      <c r="N415" s="273"/>
      <c r="O415" s="273"/>
      <c r="P415" s="273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  <c r="AA415" s="272"/>
      <c r="AB415" s="272"/>
      <c r="AC415" s="272"/>
      <c r="AD415" s="272"/>
      <c r="AE415" s="272"/>
      <c r="AF415" s="272"/>
      <c r="AG415" s="272"/>
      <c r="AH415" s="272"/>
      <c r="AI415" s="272"/>
      <c r="AJ415" s="272"/>
    </row>
    <row r="416" spans="1:36" ht="15.75" customHeight="1">
      <c r="A416" s="272"/>
      <c r="B416" s="274"/>
      <c r="C416" s="274"/>
      <c r="D416" s="273"/>
      <c r="E416" s="274"/>
      <c r="F416" s="274"/>
      <c r="G416" s="273"/>
      <c r="H416" s="273"/>
      <c r="I416" s="273"/>
      <c r="J416" s="273"/>
      <c r="K416" s="274"/>
      <c r="L416" s="274"/>
      <c r="M416" s="273"/>
      <c r="N416" s="273"/>
      <c r="O416" s="273"/>
      <c r="P416" s="273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  <c r="AA416" s="272"/>
      <c r="AB416" s="272"/>
      <c r="AC416" s="272"/>
      <c r="AD416" s="272"/>
      <c r="AE416" s="272"/>
      <c r="AF416" s="272"/>
      <c r="AG416" s="272"/>
      <c r="AH416" s="272"/>
      <c r="AI416" s="272"/>
      <c r="AJ416" s="272"/>
    </row>
    <row r="417" spans="1:36" ht="15.75" customHeight="1">
      <c r="A417" s="272"/>
      <c r="B417" s="274"/>
      <c r="C417" s="274"/>
      <c r="D417" s="273"/>
      <c r="E417" s="274"/>
      <c r="F417" s="274"/>
      <c r="G417" s="273"/>
      <c r="H417" s="273"/>
      <c r="I417" s="273"/>
      <c r="J417" s="273"/>
      <c r="K417" s="274"/>
      <c r="L417" s="274"/>
      <c r="M417" s="273"/>
      <c r="N417" s="273"/>
      <c r="O417" s="273"/>
      <c r="P417" s="273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  <c r="AA417" s="272"/>
      <c r="AB417" s="272"/>
      <c r="AC417" s="272"/>
      <c r="AD417" s="272"/>
      <c r="AE417" s="272"/>
      <c r="AF417" s="272"/>
      <c r="AG417" s="272"/>
      <c r="AH417" s="272"/>
      <c r="AI417" s="272"/>
      <c r="AJ417" s="272"/>
    </row>
    <row r="418" spans="1:36" ht="15.75" customHeight="1">
      <c r="A418" s="272"/>
      <c r="B418" s="274"/>
      <c r="C418" s="274"/>
      <c r="D418" s="273"/>
      <c r="E418" s="274"/>
      <c r="F418" s="274"/>
      <c r="G418" s="273"/>
      <c r="H418" s="273"/>
      <c r="I418" s="273"/>
      <c r="J418" s="273"/>
      <c r="K418" s="274"/>
      <c r="L418" s="274"/>
      <c r="M418" s="273"/>
      <c r="N418" s="273"/>
      <c r="O418" s="273"/>
      <c r="P418" s="273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  <c r="AA418" s="272"/>
      <c r="AB418" s="272"/>
      <c r="AC418" s="272"/>
      <c r="AD418" s="272"/>
      <c r="AE418" s="272"/>
      <c r="AF418" s="272"/>
      <c r="AG418" s="272"/>
      <c r="AH418" s="272"/>
      <c r="AI418" s="272"/>
      <c r="AJ418" s="272"/>
    </row>
    <row r="419" spans="1:36" ht="15.75" customHeight="1">
      <c r="A419" s="272"/>
      <c r="B419" s="274"/>
      <c r="C419" s="274"/>
      <c r="D419" s="273"/>
      <c r="E419" s="274"/>
      <c r="F419" s="274"/>
      <c r="G419" s="273"/>
      <c r="H419" s="273"/>
      <c r="I419" s="273"/>
      <c r="J419" s="273"/>
      <c r="K419" s="274"/>
      <c r="L419" s="274"/>
      <c r="M419" s="273"/>
      <c r="N419" s="273"/>
      <c r="O419" s="273"/>
      <c r="P419" s="273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  <c r="AA419" s="272"/>
      <c r="AB419" s="272"/>
      <c r="AC419" s="272"/>
      <c r="AD419" s="272"/>
      <c r="AE419" s="272"/>
      <c r="AF419" s="272"/>
      <c r="AG419" s="272"/>
      <c r="AH419" s="272"/>
      <c r="AI419" s="272"/>
      <c r="AJ419" s="272"/>
    </row>
    <row r="420" spans="1:36" ht="15.75" customHeight="1">
      <c r="A420" s="272"/>
      <c r="B420" s="274"/>
      <c r="C420" s="274"/>
      <c r="D420" s="273"/>
      <c r="E420" s="274"/>
      <c r="F420" s="274"/>
      <c r="G420" s="273"/>
      <c r="H420" s="273"/>
      <c r="I420" s="273"/>
      <c r="J420" s="273"/>
      <c r="K420" s="274"/>
      <c r="L420" s="274"/>
      <c r="M420" s="273"/>
      <c r="N420" s="273"/>
      <c r="O420" s="273"/>
      <c r="P420" s="273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  <c r="AA420" s="272"/>
      <c r="AB420" s="272"/>
      <c r="AC420" s="272"/>
      <c r="AD420" s="272"/>
      <c r="AE420" s="272"/>
      <c r="AF420" s="272"/>
      <c r="AG420" s="272"/>
      <c r="AH420" s="272"/>
      <c r="AI420" s="272"/>
      <c r="AJ420" s="272"/>
    </row>
    <row r="421" spans="1:36" ht="15.75" customHeight="1">
      <c r="A421" s="272"/>
      <c r="B421" s="274"/>
      <c r="C421" s="274"/>
      <c r="D421" s="273"/>
      <c r="E421" s="274"/>
      <c r="F421" s="274"/>
      <c r="G421" s="273"/>
      <c r="H421" s="273"/>
      <c r="I421" s="273"/>
      <c r="J421" s="273"/>
      <c r="K421" s="274"/>
      <c r="L421" s="274"/>
      <c r="M421" s="273"/>
      <c r="N421" s="273"/>
      <c r="O421" s="273"/>
      <c r="P421" s="273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  <c r="AA421" s="272"/>
      <c r="AB421" s="272"/>
      <c r="AC421" s="272"/>
      <c r="AD421" s="272"/>
      <c r="AE421" s="272"/>
      <c r="AF421" s="272"/>
      <c r="AG421" s="272"/>
      <c r="AH421" s="272"/>
      <c r="AI421" s="272"/>
      <c r="AJ421" s="272"/>
    </row>
    <row r="422" spans="1:36" ht="15.75" customHeight="1">
      <c r="A422" s="272"/>
      <c r="B422" s="274"/>
      <c r="C422" s="274"/>
      <c r="D422" s="273"/>
      <c r="E422" s="274"/>
      <c r="F422" s="274"/>
      <c r="G422" s="273"/>
      <c r="H422" s="273"/>
      <c r="I422" s="273"/>
      <c r="J422" s="273"/>
      <c r="K422" s="274"/>
      <c r="L422" s="274"/>
      <c r="M422" s="273"/>
      <c r="N422" s="273"/>
      <c r="O422" s="273"/>
      <c r="P422" s="273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  <c r="AI422" s="272"/>
      <c r="AJ422" s="272"/>
    </row>
    <row r="423" spans="1:36" ht="15.75" customHeight="1">
      <c r="A423" s="272"/>
      <c r="B423" s="274"/>
      <c r="C423" s="274"/>
      <c r="D423" s="273"/>
      <c r="E423" s="274"/>
      <c r="F423" s="274"/>
      <c r="G423" s="273"/>
      <c r="H423" s="273"/>
      <c r="I423" s="273"/>
      <c r="J423" s="273"/>
      <c r="K423" s="274"/>
      <c r="L423" s="274"/>
      <c r="M423" s="273"/>
      <c r="N423" s="273"/>
      <c r="O423" s="273"/>
      <c r="P423" s="273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  <c r="AA423" s="272"/>
      <c r="AB423" s="272"/>
      <c r="AC423" s="272"/>
      <c r="AD423" s="272"/>
      <c r="AE423" s="272"/>
      <c r="AF423" s="272"/>
      <c r="AG423" s="272"/>
      <c r="AH423" s="272"/>
      <c r="AI423" s="272"/>
      <c r="AJ423" s="272"/>
    </row>
    <row r="424" spans="1:36" ht="15.75" customHeight="1">
      <c r="A424" s="272"/>
      <c r="B424" s="274"/>
      <c r="C424" s="274"/>
      <c r="D424" s="273"/>
      <c r="E424" s="274"/>
      <c r="F424" s="274"/>
      <c r="G424" s="273"/>
      <c r="H424" s="273"/>
      <c r="I424" s="273"/>
      <c r="J424" s="273"/>
      <c r="K424" s="274"/>
      <c r="L424" s="274"/>
      <c r="M424" s="273"/>
      <c r="N424" s="273"/>
      <c r="O424" s="273"/>
      <c r="P424" s="273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  <c r="AA424" s="272"/>
      <c r="AB424" s="272"/>
      <c r="AC424" s="272"/>
      <c r="AD424" s="272"/>
      <c r="AE424" s="272"/>
      <c r="AF424" s="272"/>
      <c r="AG424" s="272"/>
      <c r="AH424" s="272"/>
      <c r="AI424" s="272"/>
      <c r="AJ424" s="272"/>
    </row>
    <row r="425" spans="1:36" ht="15.75" customHeight="1">
      <c r="A425" s="272"/>
      <c r="B425" s="274"/>
      <c r="C425" s="274"/>
      <c r="D425" s="273"/>
      <c r="E425" s="274"/>
      <c r="F425" s="274"/>
      <c r="G425" s="273"/>
      <c r="H425" s="273"/>
      <c r="I425" s="273"/>
      <c r="J425" s="273"/>
      <c r="K425" s="274"/>
      <c r="L425" s="274"/>
      <c r="M425" s="273"/>
      <c r="N425" s="273"/>
      <c r="O425" s="273"/>
      <c r="P425" s="273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  <c r="AA425" s="272"/>
      <c r="AB425" s="272"/>
      <c r="AC425" s="272"/>
      <c r="AD425" s="272"/>
      <c r="AE425" s="272"/>
      <c r="AF425" s="272"/>
      <c r="AG425" s="272"/>
      <c r="AH425" s="272"/>
      <c r="AI425" s="272"/>
      <c r="AJ425" s="272"/>
    </row>
    <row r="426" spans="1:36" ht="15.75" customHeight="1">
      <c r="A426" s="272"/>
      <c r="B426" s="274"/>
      <c r="C426" s="274"/>
      <c r="D426" s="273"/>
      <c r="E426" s="274"/>
      <c r="F426" s="274"/>
      <c r="G426" s="273"/>
      <c r="H426" s="273"/>
      <c r="I426" s="273"/>
      <c r="J426" s="273"/>
      <c r="K426" s="274"/>
      <c r="L426" s="274"/>
      <c r="M426" s="273"/>
      <c r="N426" s="273"/>
      <c r="O426" s="273"/>
      <c r="P426" s="273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</row>
    <row r="427" spans="1:36" ht="15.75" customHeight="1">
      <c r="A427" s="272"/>
      <c r="B427" s="274"/>
      <c r="C427" s="274"/>
      <c r="D427" s="273"/>
      <c r="E427" s="274"/>
      <c r="F427" s="274"/>
      <c r="G427" s="273"/>
      <c r="H427" s="273"/>
      <c r="I427" s="273"/>
      <c r="J427" s="273"/>
      <c r="K427" s="274"/>
      <c r="L427" s="274"/>
      <c r="M427" s="273"/>
      <c r="N427" s="273"/>
      <c r="O427" s="273"/>
      <c r="P427" s="273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2"/>
      <c r="AH427" s="272"/>
      <c r="AI427" s="272"/>
      <c r="AJ427" s="272"/>
    </row>
    <row r="428" spans="1:36" ht="15.75" customHeight="1">
      <c r="A428" s="272"/>
      <c r="B428" s="274"/>
      <c r="C428" s="274"/>
      <c r="D428" s="273"/>
      <c r="E428" s="274"/>
      <c r="F428" s="274"/>
      <c r="G428" s="273"/>
      <c r="H428" s="273"/>
      <c r="I428" s="273"/>
      <c r="J428" s="273"/>
      <c r="K428" s="274"/>
      <c r="L428" s="274"/>
      <c r="M428" s="273"/>
      <c r="N428" s="273"/>
      <c r="O428" s="273"/>
      <c r="P428" s="273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2"/>
      <c r="AH428" s="272"/>
      <c r="AI428" s="272"/>
      <c r="AJ428" s="272"/>
    </row>
    <row r="429" spans="1:36" ht="15.75" customHeight="1">
      <c r="A429" s="272"/>
      <c r="B429" s="274"/>
      <c r="C429" s="274"/>
      <c r="D429" s="273"/>
      <c r="E429" s="274"/>
      <c r="F429" s="274"/>
      <c r="G429" s="273"/>
      <c r="H429" s="273"/>
      <c r="I429" s="273"/>
      <c r="J429" s="273"/>
      <c r="K429" s="274"/>
      <c r="L429" s="274"/>
      <c r="M429" s="273"/>
      <c r="N429" s="273"/>
      <c r="O429" s="273"/>
      <c r="P429" s="273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</row>
    <row r="430" spans="1:36" ht="15.75" customHeight="1">
      <c r="A430" s="272"/>
      <c r="B430" s="274"/>
      <c r="C430" s="274"/>
      <c r="D430" s="273"/>
      <c r="E430" s="274"/>
      <c r="F430" s="274"/>
      <c r="G430" s="273"/>
      <c r="H430" s="273"/>
      <c r="I430" s="273"/>
      <c r="J430" s="273"/>
      <c r="K430" s="274"/>
      <c r="L430" s="274"/>
      <c r="M430" s="273"/>
      <c r="N430" s="273"/>
      <c r="O430" s="273"/>
      <c r="P430" s="273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</row>
    <row r="431" spans="1:36" ht="15.75" customHeight="1">
      <c r="A431" s="272"/>
      <c r="B431" s="274"/>
      <c r="C431" s="274"/>
      <c r="D431" s="273"/>
      <c r="E431" s="274"/>
      <c r="F431" s="274"/>
      <c r="G431" s="273"/>
      <c r="H431" s="273"/>
      <c r="I431" s="273"/>
      <c r="J431" s="273"/>
      <c r="K431" s="274"/>
      <c r="L431" s="274"/>
      <c r="M431" s="273"/>
      <c r="N431" s="273"/>
      <c r="O431" s="273"/>
      <c r="P431" s="273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</row>
    <row r="432" spans="1:36" ht="15.75" customHeight="1">
      <c r="A432" s="272"/>
      <c r="B432" s="274"/>
      <c r="C432" s="274"/>
      <c r="D432" s="273"/>
      <c r="E432" s="274"/>
      <c r="F432" s="274"/>
      <c r="G432" s="273"/>
      <c r="H432" s="273"/>
      <c r="I432" s="273"/>
      <c r="J432" s="273"/>
      <c r="K432" s="274"/>
      <c r="L432" s="274"/>
      <c r="M432" s="273"/>
      <c r="N432" s="273"/>
      <c r="O432" s="273"/>
      <c r="P432" s="273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  <c r="AA432" s="272"/>
      <c r="AB432" s="272"/>
      <c r="AC432" s="272"/>
      <c r="AD432" s="272"/>
      <c r="AE432" s="272"/>
      <c r="AF432" s="272"/>
      <c r="AG432" s="272"/>
      <c r="AH432" s="272"/>
      <c r="AI432" s="272"/>
      <c r="AJ432" s="272"/>
    </row>
    <row r="433" spans="1:36" ht="15.75" customHeight="1">
      <c r="A433" s="272"/>
      <c r="B433" s="274"/>
      <c r="C433" s="274"/>
      <c r="D433" s="273"/>
      <c r="E433" s="274"/>
      <c r="F433" s="274"/>
      <c r="G433" s="273"/>
      <c r="H433" s="273"/>
      <c r="I433" s="273"/>
      <c r="J433" s="273"/>
      <c r="K433" s="274"/>
      <c r="L433" s="274"/>
      <c r="M433" s="273"/>
      <c r="N433" s="273"/>
      <c r="O433" s="273"/>
      <c r="P433" s="273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  <c r="AA433" s="272"/>
      <c r="AB433" s="272"/>
      <c r="AC433" s="272"/>
      <c r="AD433" s="272"/>
      <c r="AE433" s="272"/>
      <c r="AF433" s="272"/>
      <c r="AG433" s="272"/>
      <c r="AH433" s="272"/>
      <c r="AI433" s="272"/>
      <c r="AJ433" s="272"/>
    </row>
    <row r="434" spans="1:36" ht="15.75" customHeight="1">
      <c r="A434" s="272"/>
      <c r="B434" s="274"/>
      <c r="C434" s="274"/>
      <c r="D434" s="273"/>
      <c r="E434" s="274"/>
      <c r="F434" s="274"/>
      <c r="G434" s="273"/>
      <c r="H434" s="273"/>
      <c r="I434" s="273"/>
      <c r="J434" s="273"/>
      <c r="K434" s="274"/>
      <c r="L434" s="274"/>
      <c r="M434" s="273"/>
      <c r="N434" s="273"/>
      <c r="O434" s="273"/>
      <c r="P434" s="273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  <c r="AA434" s="272"/>
      <c r="AB434" s="272"/>
      <c r="AC434" s="272"/>
      <c r="AD434" s="272"/>
      <c r="AE434" s="272"/>
      <c r="AF434" s="272"/>
      <c r="AG434" s="272"/>
      <c r="AH434" s="272"/>
      <c r="AI434" s="272"/>
      <c r="AJ434" s="272"/>
    </row>
    <row r="435" spans="1:36" ht="15.75" customHeight="1">
      <c r="A435" s="272"/>
      <c r="B435" s="274"/>
      <c r="C435" s="274"/>
      <c r="D435" s="273"/>
      <c r="E435" s="274"/>
      <c r="F435" s="274"/>
      <c r="G435" s="273"/>
      <c r="H435" s="273"/>
      <c r="I435" s="273"/>
      <c r="J435" s="273"/>
      <c r="K435" s="274"/>
      <c r="L435" s="274"/>
      <c r="M435" s="273"/>
      <c r="N435" s="273"/>
      <c r="O435" s="273"/>
      <c r="P435" s="273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  <c r="AA435" s="272"/>
      <c r="AB435" s="272"/>
      <c r="AC435" s="272"/>
      <c r="AD435" s="272"/>
      <c r="AE435" s="272"/>
      <c r="AF435" s="272"/>
      <c r="AG435" s="272"/>
      <c r="AH435" s="272"/>
      <c r="AI435" s="272"/>
      <c r="AJ435" s="272"/>
    </row>
    <row r="436" spans="1:36" ht="15.75" customHeight="1">
      <c r="A436" s="272"/>
      <c r="B436" s="274"/>
      <c r="C436" s="274"/>
      <c r="D436" s="273"/>
      <c r="E436" s="274"/>
      <c r="F436" s="274"/>
      <c r="G436" s="273"/>
      <c r="H436" s="273"/>
      <c r="I436" s="273"/>
      <c r="J436" s="273"/>
      <c r="K436" s="274"/>
      <c r="L436" s="274"/>
      <c r="M436" s="273"/>
      <c r="N436" s="273"/>
      <c r="O436" s="273"/>
      <c r="P436" s="273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  <c r="AA436" s="272"/>
      <c r="AB436" s="272"/>
      <c r="AC436" s="272"/>
      <c r="AD436" s="272"/>
      <c r="AE436" s="272"/>
      <c r="AF436" s="272"/>
      <c r="AG436" s="272"/>
      <c r="AH436" s="272"/>
      <c r="AI436" s="272"/>
      <c r="AJ436" s="272"/>
    </row>
    <row r="437" spans="1:36" ht="15.75" customHeight="1">
      <c r="A437" s="272"/>
      <c r="B437" s="274"/>
      <c r="C437" s="274"/>
      <c r="D437" s="273"/>
      <c r="E437" s="274"/>
      <c r="F437" s="274"/>
      <c r="G437" s="273"/>
      <c r="H437" s="273"/>
      <c r="I437" s="273"/>
      <c r="J437" s="273"/>
      <c r="K437" s="274"/>
      <c r="L437" s="274"/>
      <c r="M437" s="273"/>
      <c r="N437" s="273"/>
      <c r="O437" s="273"/>
      <c r="P437" s="273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  <c r="AA437" s="272"/>
      <c r="AB437" s="272"/>
      <c r="AC437" s="272"/>
      <c r="AD437" s="272"/>
      <c r="AE437" s="272"/>
      <c r="AF437" s="272"/>
      <c r="AG437" s="272"/>
      <c r="AH437" s="272"/>
      <c r="AI437" s="272"/>
      <c r="AJ437" s="272"/>
    </row>
    <row r="438" spans="1:36" ht="15.75" customHeight="1">
      <c r="A438" s="272"/>
      <c r="B438" s="274"/>
      <c r="C438" s="274"/>
      <c r="D438" s="273"/>
      <c r="E438" s="274"/>
      <c r="F438" s="274"/>
      <c r="G438" s="273"/>
      <c r="H438" s="273"/>
      <c r="I438" s="273"/>
      <c r="J438" s="273"/>
      <c r="K438" s="274"/>
      <c r="L438" s="274"/>
      <c r="M438" s="273"/>
      <c r="N438" s="273"/>
      <c r="O438" s="273"/>
      <c r="P438" s="273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2"/>
      <c r="AH438" s="272"/>
      <c r="AI438" s="272"/>
      <c r="AJ438" s="272"/>
    </row>
    <row r="439" spans="1:36" ht="15.75" customHeight="1">
      <c r="A439" s="272"/>
      <c r="B439" s="274"/>
      <c r="C439" s="274"/>
      <c r="D439" s="273"/>
      <c r="E439" s="274"/>
      <c r="F439" s="274"/>
      <c r="G439" s="273"/>
      <c r="H439" s="273"/>
      <c r="I439" s="273"/>
      <c r="J439" s="273"/>
      <c r="K439" s="274"/>
      <c r="L439" s="274"/>
      <c r="M439" s="273"/>
      <c r="N439" s="273"/>
      <c r="O439" s="273"/>
      <c r="P439" s="273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  <c r="AA439" s="272"/>
      <c r="AB439" s="272"/>
      <c r="AC439" s="272"/>
      <c r="AD439" s="272"/>
      <c r="AE439" s="272"/>
      <c r="AF439" s="272"/>
      <c r="AG439" s="272"/>
      <c r="AH439" s="272"/>
      <c r="AI439" s="272"/>
      <c r="AJ439" s="272"/>
    </row>
    <row r="440" spans="1:36" ht="15.75" customHeight="1">
      <c r="A440" s="272"/>
      <c r="B440" s="274"/>
      <c r="C440" s="274"/>
      <c r="D440" s="273"/>
      <c r="E440" s="274"/>
      <c r="F440" s="274"/>
      <c r="G440" s="273"/>
      <c r="H440" s="273"/>
      <c r="I440" s="273"/>
      <c r="J440" s="273"/>
      <c r="K440" s="274"/>
      <c r="L440" s="274"/>
      <c r="M440" s="273"/>
      <c r="N440" s="273"/>
      <c r="O440" s="273"/>
      <c r="P440" s="273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</row>
    <row r="441" spans="1:36" ht="15.75" customHeight="1">
      <c r="A441" s="272"/>
      <c r="B441" s="274"/>
      <c r="C441" s="274"/>
      <c r="D441" s="273"/>
      <c r="E441" s="274"/>
      <c r="F441" s="274"/>
      <c r="G441" s="273"/>
      <c r="H441" s="273"/>
      <c r="I441" s="273"/>
      <c r="J441" s="273"/>
      <c r="K441" s="274"/>
      <c r="L441" s="274"/>
      <c r="M441" s="273"/>
      <c r="N441" s="273"/>
      <c r="O441" s="273"/>
      <c r="P441" s="273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</row>
    <row r="442" spans="1:36" ht="15.75" customHeight="1">
      <c r="A442" s="272"/>
      <c r="B442" s="274"/>
      <c r="C442" s="274"/>
      <c r="D442" s="273"/>
      <c r="E442" s="274"/>
      <c r="F442" s="274"/>
      <c r="G442" s="273"/>
      <c r="H442" s="273"/>
      <c r="I442" s="273"/>
      <c r="J442" s="273"/>
      <c r="K442" s="274"/>
      <c r="L442" s="274"/>
      <c r="M442" s="273"/>
      <c r="N442" s="273"/>
      <c r="O442" s="273"/>
      <c r="P442" s="273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</row>
    <row r="443" spans="1:36" ht="15.75" customHeight="1">
      <c r="A443" s="272"/>
      <c r="B443" s="274"/>
      <c r="C443" s="274"/>
      <c r="D443" s="273"/>
      <c r="E443" s="274"/>
      <c r="F443" s="274"/>
      <c r="G443" s="273"/>
      <c r="H443" s="273"/>
      <c r="I443" s="273"/>
      <c r="J443" s="273"/>
      <c r="K443" s="274"/>
      <c r="L443" s="274"/>
      <c r="M443" s="273"/>
      <c r="N443" s="273"/>
      <c r="O443" s="273"/>
      <c r="P443" s="273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  <c r="AA443" s="272"/>
      <c r="AB443" s="272"/>
      <c r="AC443" s="272"/>
      <c r="AD443" s="272"/>
      <c r="AE443" s="272"/>
      <c r="AF443" s="272"/>
      <c r="AG443" s="272"/>
      <c r="AH443" s="272"/>
      <c r="AI443" s="272"/>
      <c r="AJ443" s="272"/>
    </row>
    <row r="444" spans="1:36" ht="15.75" customHeight="1">
      <c r="A444" s="272"/>
      <c r="B444" s="274"/>
      <c r="C444" s="274"/>
      <c r="D444" s="273"/>
      <c r="E444" s="274"/>
      <c r="F444" s="274"/>
      <c r="G444" s="273"/>
      <c r="H444" s="273"/>
      <c r="I444" s="273"/>
      <c r="J444" s="273"/>
      <c r="K444" s="274"/>
      <c r="L444" s="274"/>
      <c r="M444" s="273"/>
      <c r="N444" s="273"/>
      <c r="O444" s="273"/>
      <c r="P444" s="273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2"/>
      <c r="AH444" s="272"/>
      <c r="AI444" s="272"/>
      <c r="AJ444" s="272"/>
    </row>
    <row r="445" spans="1:36" ht="15.75" customHeight="1">
      <c r="A445" s="272"/>
      <c r="B445" s="274"/>
      <c r="C445" s="274"/>
      <c r="D445" s="273"/>
      <c r="E445" s="274"/>
      <c r="F445" s="274"/>
      <c r="G445" s="273"/>
      <c r="H445" s="273"/>
      <c r="I445" s="273"/>
      <c r="J445" s="273"/>
      <c r="K445" s="274"/>
      <c r="L445" s="274"/>
      <c r="M445" s="273"/>
      <c r="N445" s="273"/>
      <c r="O445" s="273"/>
      <c r="P445" s="273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2"/>
      <c r="AH445" s="272"/>
      <c r="AI445" s="272"/>
      <c r="AJ445" s="272"/>
    </row>
    <row r="446" spans="1:36" ht="15.75" customHeight="1">
      <c r="A446" s="272"/>
      <c r="B446" s="274"/>
      <c r="C446" s="274"/>
      <c r="D446" s="273"/>
      <c r="E446" s="274"/>
      <c r="F446" s="274"/>
      <c r="G446" s="273"/>
      <c r="H446" s="273"/>
      <c r="I446" s="273"/>
      <c r="J446" s="273"/>
      <c r="K446" s="274"/>
      <c r="L446" s="274"/>
      <c r="M446" s="273"/>
      <c r="N446" s="273"/>
      <c r="O446" s="273"/>
      <c r="P446" s="273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  <c r="AA446" s="272"/>
      <c r="AB446" s="272"/>
      <c r="AC446" s="272"/>
      <c r="AD446" s="272"/>
      <c r="AE446" s="272"/>
      <c r="AF446" s="272"/>
      <c r="AG446" s="272"/>
      <c r="AH446" s="272"/>
      <c r="AI446" s="272"/>
      <c r="AJ446" s="272"/>
    </row>
    <row r="447" spans="1:36" ht="15.75" customHeight="1">
      <c r="A447" s="272"/>
      <c r="B447" s="274"/>
      <c r="C447" s="274"/>
      <c r="D447" s="273"/>
      <c r="E447" s="274"/>
      <c r="F447" s="274"/>
      <c r="G447" s="273"/>
      <c r="H447" s="273"/>
      <c r="I447" s="273"/>
      <c r="J447" s="273"/>
      <c r="K447" s="274"/>
      <c r="L447" s="274"/>
      <c r="M447" s="273"/>
      <c r="N447" s="273"/>
      <c r="O447" s="273"/>
      <c r="P447" s="273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  <c r="AA447" s="272"/>
      <c r="AB447" s="272"/>
      <c r="AC447" s="272"/>
      <c r="AD447" s="272"/>
      <c r="AE447" s="272"/>
      <c r="AF447" s="272"/>
      <c r="AG447" s="272"/>
      <c r="AH447" s="272"/>
      <c r="AI447" s="272"/>
      <c r="AJ447" s="272"/>
    </row>
    <row r="448" spans="1:36" ht="15.75" customHeight="1">
      <c r="A448" s="272"/>
      <c r="B448" s="274"/>
      <c r="C448" s="274"/>
      <c r="D448" s="273"/>
      <c r="E448" s="274"/>
      <c r="F448" s="274"/>
      <c r="G448" s="273"/>
      <c r="H448" s="273"/>
      <c r="I448" s="273"/>
      <c r="J448" s="273"/>
      <c r="K448" s="274"/>
      <c r="L448" s="274"/>
      <c r="M448" s="273"/>
      <c r="N448" s="273"/>
      <c r="O448" s="273"/>
      <c r="P448" s="273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  <c r="AA448" s="272"/>
      <c r="AB448" s="272"/>
      <c r="AC448" s="272"/>
      <c r="AD448" s="272"/>
      <c r="AE448" s="272"/>
      <c r="AF448" s="272"/>
      <c r="AG448" s="272"/>
      <c r="AH448" s="272"/>
      <c r="AI448" s="272"/>
      <c r="AJ448" s="272"/>
    </row>
    <row r="449" spans="1:36" ht="15.75" customHeight="1">
      <c r="A449" s="272"/>
      <c r="B449" s="274"/>
      <c r="C449" s="274"/>
      <c r="D449" s="273"/>
      <c r="E449" s="274"/>
      <c r="F449" s="274"/>
      <c r="G449" s="273"/>
      <c r="H449" s="273"/>
      <c r="I449" s="273"/>
      <c r="J449" s="273"/>
      <c r="K449" s="274"/>
      <c r="L449" s="274"/>
      <c r="M449" s="273"/>
      <c r="N449" s="273"/>
      <c r="O449" s="273"/>
      <c r="P449" s="273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  <c r="AA449" s="272"/>
      <c r="AB449" s="272"/>
      <c r="AC449" s="272"/>
      <c r="AD449" s="272"/>
      <c r="AE449" s="272"/>
      <c r="AF449" s="272"/>
      <c r="AG449" s="272"/>
      <c r="AH449" s="272"/>
      <c r="AI449" s="272"/>
      <c r="AJ449" s="272"/>
    </row>
    <row r="450" spans="1:36" ht="15.75" customHeight="1">
      <c r="A450" s="272"/>
      <c r="B450" s="274"/>
      <c r="C450" s="274"/>
      <c r="D450" s="273"/>
      <c r="E450" s="274"/>
      <c r="F450" s="274"/>
      <c r="G450" s="273"/>
      <c r="H450" s="273"/>
      <c r="I450" s="273"/>
      <c r="J450" s="273"/>
      <c r="K450" s="274"/>
      <c r="L450" s="274"/>
      <c r="M450" s="273"/>
      <c r="N450" s="273"/>
      <c r="O450" s="273"/>
      <c r="P450" s="273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  <c r="AA450" s="272"/>
      <c r="AB450" s="272"/>
      <c r="AC450" s="272"/>
      <c r="AD450" s="272"/>
      <c r="AE450" s="272"/>
      <c r="AF450" s="272"/>
      <c r="AG450" s="272"/>
      <c r="AH450" s="272"/>
      <c r="AI450" s="272"/>
      <c r="AJ450" s="272"/>
    </row>
    <row r="451" spans="1:36" ht="15.75" customHeight="1">
      <c r="A451" s="272"/>
      <c r="B451" s="274"/>
      <c r="C451" s="274"/>
      <c r="D451" s="273"/>
      <c r="E451" s="274"/>
      <c r="F451" s="274"/>
      <c r="G451" s="273"/>
      <c r="H451" s="273"/>
      <c r="I451" s="273"/>
      <c r="J451" s="273"/>
      <c r="K451" s="274"/>
      <c r="L451" s="274"/>
      <c r="M451" s="273"/>
      <c r="N451" s="273"/>
      <c r="O451" s="273"/>
      <c r="P451" s="273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  <c r="AA451" s="272"/>
      <c r="AB451" s="272"/>
      <c r="AC451" s="272"/>
      <c r="AD451" s="272"/>
      <c r="AE451" s="272"/>
      <c r="AF451" s="272"/>
      <c r="AG451" s="272"/>
      <c r="AH451" s="272"/>
      <c r="AI451" s="272"/>
      <c r="AJ451" s="272"/>
    </row>
    <row r="452" spans="1:36" ht="15.75" customHeight="1">
      <c r="A452" s="272"/>
      <c r="B452" s="274"/>
      <c r="C452" s="274"/>
      <c r="D452" s="273"/>
      <c r="E452" s="274"/>
      <c r="F452" s="274"/>
      <c r="G452" s="273"/>
      <c r="H452" s="273"/>
      <c r="I452" s="273"/>
      <c r="J452" s="273"/>
      <c r="K452" s="274"/>
      <c r="L452" s="274"/>
      <c r="M452" s="273"/>
      <c r="N452" s="273"/>
      <c r="O452" s="273"/>
      <c r="P452" s="273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  <c r="AA452" s="272"/>
      <c r="AB452" s="272"/>
      <c r="AC452" s="272"/>
      <c r="AD452" s="272"/>
      <c r="AE452" s="272"/>
      <c r="AF452" s="272"/>
      <c r="AG452" s="272"/>
      <c r="AH452" s="272"/>
      <c r="AI452" s="272"/>
      <c r="AJ452" s="272"/>
    </row>
    <row r="453" spans="1:36" ht="15.75" customHeight="1">
      <c r="A453" s="272"/>
      <c r="B453" s="274"/>
      <c r="C453" s="274"/>
      <c r="D453" s="273"/>
      <c r="E453" s="274"/>
      <c r="F453" s="274"/>
      <c r="G453" s="273"/>
      <c r="H453" s="273"/>
      <c r="I453" s="273"/>
      <c r="J453" s="273"/>
      <c r="K453" s="274"/>
      <c r="L453" s="274"/>
      <c r="M453" s="273"/>
      <c r="N453" s="273"/>
      <c r="O453" s="273"/>
      <c r="P453" s="273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  <c r="AA453" s="272"/>
      <c r="AB453" s="272"/>
      <c r="AC453" s="272"/>
      <c r="AD453" s="272"/>
      <c r="AE453" s="272"/>
      <c r="AF453" s="272"/>
      <c r="AG453" s="272"/>
      <c r="AH453" s="272"/>
      <c r="AI453" s="272"/>
      <c r="AJ453" s="272"/>
    </row>
    <row r="454" spans="1:36" ht="15.75" customHeight="1">
      <c r="A454" s="272"/>
      <c r="B454" s="274"/>
      <c r="C454" s="274"/>
      <c r="D454" s="273"/>
      <c r="E454" s="274"/>
      <c r="F454" s="274"/>
      <c r="G454" s="273"/>
      <c r="H454" s="273"/>
      <c r="I454" s="273"/>
      <c r="J454" s="273"/>
      <c r="K454" s="274"/>
      <c r="L454" s="274"/>
      <c r="M454" s="273"/>
      <c r="N454" s="273"/>
      <c r="O454" s="273"/>
      <c r="P454" s="273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  <c r="AA454" s="272"/>
      <c r="AB454" s="272"/>
      <c r="AC454" s="272"/>
      <c r="AD454" s="272"/>
      <c r="AE454" s="272"/>
      <c r="AF454" s="272"/>
      <c r="AG454" s="272"/>
      <c r="AH454" s="272"/>
      <c r="AI454" s="272"/>
      <c r="AJ454" s="272"/>
    </row>
    <row r="455" spans="1:36" ht="15.75" customHeight="1">
      <c r="A455" s="272"/>
      <c r="B455" s="274"/>
      <c r="C455" s="274"/>
      <c r="D455" s="273"/>
      <c r="E455" s="274"/>
      <c r="F455" s="274"/>
      <c r="G455" s="273"/>
      <c r="H455" s="273"/>
      <c r="I455" s="273"/>
      <c r="J455" s="273"/>
      <c r="K455" s="274"/>
      <c r="L455" s="274"/>
      <c r="M455" s="273"/>
      <c r="N455" s="273"/>
      <c r="O455" s="273"/>
      <c r="P455" s="273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  <c r="AA455" s="272"/>
      <c r="AB455" s="272"/>
      <c r="AC455" s="272"/>
      <c r="AD455" s="272"/>
      <c r="AE455" s="272"/>
      <c r="AF455" s="272"/>
      <c r="AG455" s="272"/>
      <c r="AH455" s="272"/>
      <c r="AI455" s="272"/>
      <c r="AJ455" s="272"/>
    </row>
    <row r="456" spans="1:36" ht="15.75" customHeight="1">
      <c r="A456" s="272"/>
      <c r="B456" s="274"/>
      <c r="C456" s="274"/>
      <c r="D456" s="273"/>
      <c r="E456" s="274"/>
      <c r="F456" s="274"/>
      <c r="G456" s="273"/>
      <c r="H456" s="273"/>
      <c r="I456" s="273"/>
      <c r="J456" s="273"/>
      <c r="K456" s="274"/>
      <c r="L456" s="274"/>
      <c r="M456" s="273"/>
      <c r="N456" s="273"/>
      <c r="O456" s="273"/>
      <c r="P456" s="273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  <c r="AA456" s="272"/>
      <c r="AB456" s="272"/>
      <c r="AC456" s="272"/>
      <c r="AD456" s="272"/>
      <c r="AE456" s="272"/>
      <c r="AF456" s="272"/>
      <c r="AG456" s="272"/>
      <c r="AH456" s="272"/>
      <c r="AI456" s="272"/>
      <c r="AJ456" s="272"/>
    </row>
    <row r="457" spans="1:36" ht="15.75" customHeight="1">
      <c r="A457" s="272"/>
      <c r="B457" s="274"/>
      <c r="C457" s="274"/>
      <c r="D457" s="273"/>
      <c r="E457" s="274"/>
      <c r="F457" s="274"/>
      <c r="G457" s="273"/>
      <c r="H457" s="273"/>
      <c r="I457" s="273"/>
      <c r="J457" s="273"/>
      <c r="K457" s="274"/>
      <c r="L457" s="274"/>
      <c r="M457" s="273"/>
      <c r="N457" s="273"/>
      <c r="O457" s="273"/>
      <c r="P457" s="273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  <c r="AA457" s="272"/>
      <c r="AB457" s="272"/>
      <c r="AC457" s="272"/>
      <c r="AD457" s="272"/>
      <c r="AE457" s="272"/>
      <c r="AF457" s="272"/>
      <c r="AG457" s="272"/>
      <c r="AH457" s="272"/>
      <c r="AI457" s="272"/>
      <c r="AJ457" s="272"/>
    </row>
    <row r="458" spans="1:36" ht="15.75" customHeight="1">
      <c r="A458" s="272"/>
      <c r="B458" s="274"/>
      <c r="C458" s="274"/>
      <c r="D458" s="273"/>
      <c r="E458" s="274"/>
      <c r="F458" s="274"/>
      <c r="G458" s="273"/>
      <c r="H458" s="273"/>
      <c r="I458" s="273"/>
      <c r="J458" s="273"/>
      <c r="K458" s="274"/>
      <c r="L458" s="274"/>
      <c r="M458" s="273"/>
      <c r="N458" s="273"/>
      <c r="O458" s="273"/>
      <c r="P458" s="273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  <c r="AA458" s="272"/>
      <c r="AB458" s="272"/>
      <c r="AC458" s="272"/>
      <c r="AD458" s="272"/>
      <c r="AE458" s="272"/>
      <c r="AF458" s="272"/>
      <c r="AG458" s="272"/>
      <c r="AH458" s="272"/>
      <c r="AI458" s="272"/>
      <c r="AJ458" s="272"/>
    </row>
    <row r="459" spans="1:36" ht="15.75" customHeight="1">
      <c r="A459" s="272"/>
      <c r="B459" s="274"/>
      <c r="C459" s="274"/>
      <c r="D459" s="273"/>
      <c r="E459" s="274"/>
      <c r="F459" s="274"/>
      <c r="G459" s="273"/>
      <c r="H459" s="273"/>
      <c r="I459" s="273"/>
      <c r="J459" s="273"/>
      <c r="K459" s="274"/>
      <c r="L459" s="274"/>
      <c r="M459" s="273"/>
      <c r="N459" s="273"/>
      <c r="O459" s="273"/>
      <c r="P459" s="273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  <c r="AA459" s="272"/>
      <c r="AB459" s="272"/>
      <c r="AC459" s="272"/>
      <c r="AD459" s="272"/>
      <c r="AE459" s="272"/>
      <c r="AF459" s="272"/>
      <c r="AG459" s="272"/>
      <c r="AH459" s="272"/>
      <c r="AI459" s="272"/>
      <c r="AJ459" s="272"/>
    </row>
    <row r="460" spans="1:36" ht="15.75" customHeight="1">
      <c r="A460" s="272"/>
      <c r="B460" s="274"/>
      <c r="C460" s="274"/>
      <c r="D460" s="273"/>
      <c r="E460" s="274"/>
      <c r="F460" s="274"/>
      <c r="G460" s="273"/>
      <c r="H460" s="273"/>
      <c r="I460" s="273"/>
      <c r="J460" s="273"/>
      <c r="K460" s="274"/>
      <c r="L460" s="274"/>
      <c r="M460" s="273"/>
      <c r="N460" s="273"/>
      <c r="O460" s="273"/>
      <c r="P460" s="273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  <c r="AA460" s="272"/>
      <c r="AB460" s="272"/>
      <c r="AC460" s="272"/>
      <c r="AD460" s="272"/>
      <c r="AE460" s="272"/>
      <c r="AF460" s="272"/>
      <c r="AG460" s="272"/>
      <c r="AH460" s="272"/>
      <c r="AI460" s="272"/>
      <c r="AJ460" s="272"/>
    </row>
    <row r="461" spans="1:36" ht="15.75" customHeight="1">
      <c r="A461" s="272"/>
      <c r="B461" s="274"/>
      <c r="C461" s="274"/>
      <c r="D461" s="273"/>
      <c r="E461" s="274"/>
      <c r="F461" s="274"/>
      <c r="G461" s="273"/>
      <c r="H461" s="273"/>
      <c r="I461" s="273"/>
      <c r="J461" s="273"/>
      <c r="K461" s="274"/>
      <c r="L461" s="274"/>
      <c r="M461" s="273"/>
      <c r="N461" s="273"/>
      <c r="O461" s="273"/>
      <c r="P461" s="273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  <c r="AA461" s="272"/>
      <c r="AB461" s="272"/>
      <c r="AC461" s="272"/>
      <c r="AD461" s="272"/>
      <c r="AE461" s="272"/>
      <c r="AF461" s="272"/>
      <c r="AG461" s="272"/>
      <c r="AH461" s="272"/>
      <c r="AI461" s="272"/>
      <c r="AJ461" s="272"/>
    </row>
    <row r="462" spans="1:36" ht="15.75" customHeight="1">
      <c r="A462" s="272"/>
      <c r="B462" s="274"/>
      <c r="C462" s="274"/>
      <c r="D462" s="273"/>
      <c r="E462" s="274"/>
      <c r="F462" s="274"/>
      <c r="G462" s="273"/>
      <c r="H462" s="273"/>
      <c r="I462" s="273"/>
      <c r="J462" s="273"/>
      <c r="K462" s="274"/>
      <c r="L462" s="274"/>
      <c r="M462" s="273"/>
      <c r="N462" s="273"/>
      <c r="O462" s="273"/>
      <c r="P462" s="273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  <c r="AA462" s="272"/>
      <c r="AB462" s="272"/>
      <c r="AC462" s="272"/>
      <c r="AD462" s="272"/>
      <c r="AE462" s="272"/>
      <c r="AF462" s="272"/>
      <c r="AG462" s="272"/>
      <c r="AH462" s="272"/>
      <c r="AI462" s="272"/>
      <c r="AJ462" s="272"/>
    </row>
    <row r="463" spans="1:36" ht="15.75" customHeight="1">
      <c r="A463" s="272"/>
      <c r="B463" s="274"/>
      <c r="C463" s="274"/>
      <c r="D463" s="273"/>
      <c r="E463" s="274"/>
      <c r="F463" s="274"/>
      <c r="G463" s="273"/>
      <c r="H463" s="273"/>
      <c r="I463" s="273"/>
      <c r="J463" s="273"/>
      <c r="K463" s="274"/>
      <c r="L463" s="274"/>
      <c r="M463" s="273"/>
      <c r="N463" s="273"/>
      <c r="O463" s="273"/>
      <c r="P463" s="273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  <c r="AA463" s="272"/>
      <c r="AB463" s="272"/>
      <c r="AC463" s="272"/>
      <c r="AD463" s="272"/>
      <c r="AE463" s="272"/>
      <c r="AF463" s="272"/>
      <c r="AG463" s="272"/>
      <c r="AH463" s="272"/>
      <c r="AI463" s="272"/>
      <c r="AJ463" s="272"/>
    </row>
    <row r="464" spans="1:36" ht="15.75" customHeight="1">
      <c r="A464" s="272"/>
      <c r="B464" s="274"/>
      <c r="C464" s="274"/>
      <c r="D464" s="273"/>
      <c r="E464" s="274"/>
      <c r="F464" s="274"/>
      <c r="G464" s="273"/>
      <c r="H464" s="273"/>
      <c r="I464" s="273"/>
      <c r="J464" s="273"/>
      <c r="K464" s="274"/>
      <c r="L464" s="274"/>
      <c r="M464" s="273"/>
      <c r="N464" s="273"/>
      <c r="O464" s="273"/>
      <c r="P464" s="273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  <c r="AA464" s="272"/>
      <c r="AB464" s="272"/>
      <c r="AC464" s="272"/>
      <c r="AD464" s="272"/>
      <c r="AE464" s="272"/>
      <c r="AF464" s="272"/>
      <c r="AG464" s="272"/>
      <c r="AH464" s="272"/>
      <c r="AI464" s="272"/>
      <c r="AJ464" s="272"/>
    </row>
    <row r="465" spans="1:36" ht="15.75" customHeight="1">
      <c r="A465" s="272"/>
      <c r="B465" s="274"/>
      <c r="C465" s="274"/>
      <c r="D465" s="273"/>
      <c r="E465" s="274"/>
      <c r="F465" s="274"/>
      <c r="G465" s="273"/>
      <c r="H465" s="273"/>
      <c r="I465" s="273"/>
      <c r="J465" s="273"/>
      <c r="K465" s="274"/>
      <c r="L465" s="274"/>
      <c r="M465" s="273"/>
      <c r="N465" s="273"/>
      <c r="O465" s="273"/>
      <c r="P465" s="273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  <c r="AA465" s="272"/>
      <c r="AB465" s="272"/>
      <c r="AC465" s="272"/>
      <c r="AD465" s="272"/>
      <c r="AE465" s="272"/>
      <c r="AF465" s="272"/>
      <c r="AG465" s="272"/>
      <c r="AH465" s="272"/>
      <c r="AI465" s="272"/>
      <c r="AJ465" s="272"/>
    </row>
    <row r="466" spans="1:36" ht="15.75" customHeight="1">
      <c r="A466" s="272"/>
      <c r="B466" s="274"/>
      <c r="C466" s="274"/>
      <c r="D466" s="273"/>
      <c r="E466" s="274"/>
      <c r="F466" s="274"/>
      <c r="G466" s="273"/>
      <c r="H466" s="273"/>
      <c r="I466" s="273"/>
      <c r="J466" s="273"/>
      <c r="K466" s="274"/>
      <c r="L466" s="274"/>
      <c r="M466" s="273"/>
      <c r="N466" s="273"/>
      <c r="O466" s="273"/>
      <c r="P466" s="273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  <c r="AA466" s="272"/>
      <c r="AB466" s="272"/>
      <c r="AC466" s="272"/>
      <c r="AD466" s="272"/>
      <c r="AE466" s="272"/>
      <c r="AF466" s="272"/>
      <c r="AG466" s="272"/>
      <c r="AH466" s="272"/>
      <c r="AI466" s="272"/>
      <c r="AJ466" s="272"/>
    </row>
    <row r="467" spans="1:36" ht="15.75" customHeight="1">
      <c r="A467" s="272"/>
      <c r="B467" s="274"/>
      <c r="C467" s="274"/>
      <c r="D467" s="273"/>
      <c r="E467" s="274"/>
      <c r="F467" s="274"/>
      <c r="G467" s="273"/>
      <c r="H467" s="273"/>
      <c r="I467" s="273"/>
      <c r="J467" s="273"/>
      <c r="K467" s="274"/>
      <c r="L467" s="274"/>
      <c r="M467" s="273"/>
      <c r="N467" s="273"/>
      <c r="O467" s="273"/>
      <c r="P467" s="273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  <c r="AA467" s="272"/>
      <c r="AB467" s="272"/>
      <c r="AC467" s="272"/>
      <c r="AD467" s="272"/>
      <c r="AE467" s="272"/>
      <c r="AF467" s="272"/>
      <c r="AG467" s="272"/>
      <c r="AH467" s="272"/>
      <c r="AI467" s="272"/>
      <c r="AJ467" s="272"/>
    </row>
    <row r="468" spans="1:36" ht="15.75" customHeight="1">
      <c r="A468" s="272"/>
      <c r="B468" s="274"/>
      <c r="C468" s="274"/>
      <c r="D468" s="273"/>
      <c r="E468" s="274"/>
      <c r="F468" s="274"/>
      <c r="G468" s="273"/>
      <c r="H468" s="273"/>
      <c r="I468" s="273"/>
      <c r="J468" s="273"/>
      <c r="K468" s="274"/>
      <c r="L468" s="274"/>
      <c r="M468" s="273"/>
      <c r="N468" s="273"/>
      <c r="O468" s="273"/>
      <c r="P468" s="273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  <c r="AA468" s="272"/>
      <c r="AB468" s="272"/>
      <c r="AC468" s="272"/>
      <c r="AD468" s="272"/>
      <c r="AE468" s="272"/>
      <c r="AF468" s="272"/>
      <c r="AG468" s="272"/>
      <c r="AH468" s="272"/>
      <c r="AI468" s="272"/>
      <c r="AJ468" s="272"/>
    </row>
    <row r="469" spans="1:36" ht="15.75" customHeight="1">
      <c r="A469" s="272"/>
      <c r="B469" s="274"/>
      <c r="C469" s="274"/>
      <c r="D469" s="273"/>
      <c r="E469" s="274"/>
      <c r="F469" s="274"/>
      <c r="G469" s="273"/>
      <c r="H469" s="273"/>
      <c r="I469" s="273"/>
      <c r="J469" s="273"/>
      <c r="K469" s="274"/>
      <c r="L469" s="274"/>
      <c r="M469" s="273"/>
      <c r="N469" s="273"/>
      <c r="O469" s="273"/>
      <c r="P469" s="273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  <c r="AA469" s="272"/>
      <c r="AB469" s="272"/>
      <c r="AC469" s="272"/>
      <c r="AD469" s="272"/>
      <c r="AE469" s="272"/>
      <c r="AF469" s="272"/>
      <c r="AG469" s="272"/>
      <c r="AH469" s="272"/>
      <c r="AI469" s="272"/>
      <c r="AJ469" s="272"/>
    </row>
    <row r="470" spans="1:36" ht="15.75" customHeight="1">
      <c r="A470" s="272"/>
      <c r="B470" s="274"/>
      <c r="C470" s="274"/>
      <c r="D470" s="273"/>
      <c r="E470" s="274"/>
      <c r="F470" s="274"/>
      <c r="G470" s="273"/>
      <c r="H470" s="273"/>
      <c r="I470" s="273"/>
      <c r="J470" s="273"/>
      <c r="K470" s="274"/>
      <c r="L470" s="274"/>
      <c r="M470" s="273"/>
      <c r="N470" s="273"/>
      <c r="O470" s="273"/>
      <c r="P470" s="273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  <c r="AA470" s="272"/>
      <c r="AB470" s="272"/>
      <c r="AC470" s="272"/>
      <c r="AD470" s="272"/>
      <c r="AE470" s="272"/>
      <c r="AF470" s="272"/>
      <c r="AG470" s="272"/>
      <c r="AH470" s="272"/>
      <c r="AI470" s="272"/>
      <c r="AJ470" s="272"/>
    </row>
    <row r="471" spans="1:36" ht="15.75" customHeight="1">
      <c r="A471" s="272"/>
      <c r="B471" s="274"/>
      <c r="C471" s="274"/>
      <c r="D471" s="273"/>
      <c r="E471" s="274"/>
      <c r="F471" s="274"/>
      <c r="G471" s="273"/>
      <c r="H471" s="273"/>
      <c r="I471" s="273"/>
      <c r="J471" s="273"/>
      <c r="K471" s="274"/>
      <c r="L471" s="274"/>
      <c r="M471" s="273"/>
      <c r="N471" s="273"/>
      <c r="O471" s="273"/>
      <c r="P471" s="273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  <c r="AA471" s="272"/>
      <c r="AB471" s="272"/>
      <c r="AC471" s="272"/>
      <c r="AD471" s="272"/>
      <c r="AE471" s="272"/>
      <c r="AF471" s="272"/>
      <c r="AG471" s="272"/>
      <c r="AH471" s="272"/>
      <c r="AI471" s="272"/>
      <c r="AJ471" s="272"/>
    </row>
    <row r="472" spans="1:36" ht="15.75" customHeight="1">
      <c r="A472" s="272"/>
      <c r="B472" s="274"/>
      <c r="C472" s="274"/>
      <c r="D472" s="273"/>
      <c r="E472" s="274"/>
      <c r="F472" s="274"/>
      <c r="G472" s="273"/>
      <c r="H472" s="273"/>
      <c r="I472" s="273"/>
      <c r="J472" s="273"/>
      <c r="K472" s="274"/>
      <c r="L472" s="274"/>
      <c r="M472" s="273"/>
      <c r="N472" s="273"/>
      <c r="O472" s="273"/>
      <c r="P472" s="273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  <c r="AA472" s="272"/>
      <c r="AB472" s="272"/>
      <c r="AC472" s="272"/>
      <c r="AD472" s="272"/>
      <c r="AE472" s="272"/>
      <c r="AF472" s="272"/>
      <c r="AG472" s="272"/>
      <c r="AH472" s="272"/>
      <c r="AI472" s="272"/>
      <c r="AJ472" s="272"/>
    </row>
    <row r="473" spans="1:36" ht="15.75" customHeight="1">
      <c r="A473" s="272"/>
      <c r="B473" s="274"/>
      <c r="C473" s="274"/>
      <c r="D473" s="273"/>
      <c r="E473" s="274"/>
      <c r="F473" s="274"/>
      <c r="G473" s="273"/>
      <c r="H473" s="273"/>
      <c r="I473" s="273"/>
      <c r="J473" s="273"/>
      <c r="K473" s="274"/>
      <c r="L473" s="274"/>
      <c r="M473" s="273"/>
      <c r="N473" s="273"/>
      <c r="O473" s="273"/>
      <c r="P473" s="273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  <c r="AA473" s="272"/>
      <c r="AB473" s="272"/>
      <c r="AC473" s="272"/>
      <c r="AD473" s="272"/>
      <c r="AE473" s="272"/>
      <c r="AF473" s="272"/>
      <c r="AG473" s="272"/>
      <c r="AH473" s="272"/>
      <c r="AI473" s="272"/>
      <c r="AJ473" s="272"/>
    </row>
    <row r="474" spans="1:36" ht="15.75" customHeight="1">
      <c r="A474" s="272"/>
      <c r="B474" s="274"/>
      <c r="C474" s="274"/>
      <c r="D474" s="273"/>
      <c r="E474" s="274"/>
      <c r="F474" s="274"/>
      <c r="G474" s="273"/>
      <c r="H474" s="273"/>
      <c r="I474" s="273"/>
      <c r="J474" s="273"/>
      <c r="K474" s="274"/>
      <c r="L474" s="274"/>
      <c r="M474" s="273"/>
      <c r="N474" s="273"/>
      <c r="O474" s="273"/>
      <c r="P474" s="273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  <c r="AA474" s="272"/>
      <c r="AB474" s="272"/>
      <c r="AC474" s="272"/>
      <c r="AD474" s="272"/>
      <c r="AE474" s="272"/>
      <c r="AF474" s="272"/>
      <c r="AG474" s="272"/>
      <c r="AH474" s="272"/>
      <c r="AI474" s="272"/>
      <c r="AJ474" s="272"/>
    </row>
    <row r="475" spans="1:36" ht="15.75" customHeight="1">
      <c r="A475" s="272"/>
      <c r="B475" s="274"/>
      <c r="C475" s="274"/>
      <c r="D475" s="273"/>
      <c r="E475" s="274"/>
      <c r="F475" s="274"/>
      <c r="G475" s="273"/>
      <c r="H475" s="273"/>
      <c r="I475" s="273"/>
      <c r="J475" s="273"/>
      <c r="K475" s="274"/>
      <c r="L475" s="274"/>
      <c r="M475" s="273"/>
      <c r="N475" s="273"/>
      <c r="O475" s="273"/>
      <c r="P475" s="273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  <c r="AA475" s="272"/>
      <c r="AB475" s="272"/>
      <c r="AC475" s="272"/>
      <c r="AD475" s="272"/>
      <c r="AE475" s="272"/>
      <c r="AF475" s="272"/>
      <c r="AG475" s="272"/>
      <c r="AH475" s="272"/>
      <c r="AI475" s="272"/>
      <c r="AJ475" s="272"/>
    </row>
    <row r="476" spans="1:36" ht="15.75" customHeight="1">
      <c r="A476" s="272"/>
      <c r="B476" s="274"/>
      <c r="C476" s="274"/>
      <c r="D476" s="273"/>
      <c r="E476" s="274"/>
      <c r="F476" s="274"/>
      <c r="G476" s="273"/>
      <c r="H476" s="273"/>
      <c r="I476" s="273"/>
      <c r="J476" s="273"/>
      <c r="K476" s="274"/>
      <c r="L476" s="274"/>
      <c r="M476" s="273"/>
      <c r="N476" s="273"/>
      <c r="O476" s="273"/>
      <c r="P476" s="273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  <c r="AA476" s="272"/>
      <c r="AB476" s="272"/>
      <c r="AC476" s="272"/>
      <c r="AD476" s="272"/>
      <c r="AE476" s="272"/>
      <c r="AF476" s="272"/>
      <c r="AG476" s="272"/>
      <c r="AH476" s="272"/>
      <c r="AI476" s="272"/>
      <c r="AJ476" s="272"/>
    </row>
    <row r="477" spans="1:36" ht="15.75" customHeight="1">
      <c r="A477" s="272"/>
      <c r="B477" s="274"/>
      <c r="C477" s="274"/>
      <c r="D477" s="273"/>
      <c r="E477" s="274"/>
      <c r="F477" s="274"/>
      <c r="G477" s="273"/>
      <c r="H477" s="273"/>
      <c r="I477" s="273"/>
      <c r="J477" s="273"/>
      <c r="K477" s="274"/>
      <c r="L477" s="274"/>
      <c r="M477" s="273"/>
      <c r="N477" s="273"/>
      <c r="O477" s="273"/>
      <c r="P477" s="273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  <c r="AA477" s="272"/>
      <c r="AB477" s="272"/>
      <c r="AC477" s="272"/>
      <c r="AD477" s="272"/>
      <c r="AE477" s="272"/>
      <c r="AF477" s="272"/>
      <c r="AG477" s="272"/>
      <c r="AH477" s="272"/>
      <c r="AI477" s="272"/>
      <c r="AJ477" s="272"/>
    </row>
    <row r="478" spans="1:36" ht="15.75" customHeight="1">
      <c r="A478" s="272"/>
      <c r="B478" s="274"/>
      <c r="C478" s="274"/>
      <c r="D478" s="273"/>
      <c r="E478" s="274"/>
      <c r="F478" s="274"/>
      <c r="G478" s="273"/>
      <c r="H478" s="273"/>
      <c r="I478" s="273"/>
      <c r="J478" s="273"/>
      <c r="K478" s="274"/>
      <c r="L478" s="274"/>
      <c r="M478" s="273"/>
      <c r="N478" s="273"/>
      <c r="O478" s="273"/>
      <c r="P478" s="273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  <c r="AA478" s="272"/>
      <c r="AB478" s="272"/>
      <c r="AC478" s="272"/>
      <c r="AD478" s="272"/>
      <c r="AE478" s="272"/>
      <c r="AF478" s="272"/>
      <c r="AG478" s="272"/>
      <c r="AH478" s="272"/>
      <c r="AI478" s="272"/>
      <c r="AJ478" s="272"/>
    </row>
    <row r="479" spans="1:36" ht="15.75" customHeight="1">
      <c r="A479" s="272"/>
      <c r="B479" s="274"/>
      <c r="C479" s="274"/>
      <c r="D479" s="273"/>
      <c r="E479" s="274"/>
      <c r="F479" s="274"/>
      <c r="G479" s="273"/>
      <c r="H479" s="273"/>
      <c r="I479" s="273"/>
      <c r="J479" s="273"/>
      <c r="K479" s="274"/>
      <c r="L479" s="274"/>
      <c r="M479" s="273"/>
      <c r="N479" s="273"/>
      <c r="O479" s="273"/>
      <c r="P479" s="273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  <c r="AA479" s="272"/>
      <c r="AB479" s="272"/>
      <c r="AC479" s="272"/>
      <c r="AD479" s="272"/>
      <c r="AE479" s="272"/>
      <c r="AF479" s="272"/>
      <c r="AG479" s="272"/>
      <c r="AH479" s="272"/>
      <c r="AI479" s="272"/>
      <c r="AJ479" s="272"/>
    </row>
    <row r="480" spans="1:36" ht="15.75" customHeight="1">
      <c r="A480" s="272"/>
      <c r="B480" s="274"/>
      <c r="C480" s="274"/>
      <c r="D480" s="273"/>
      <c r="E480" s="274"/>
      <c r="F480" s="274"/>
      <c r="G480" s="273"/>
      <c r="H480" s="273"/>
      <c r="I480" s="273"/>
      <c r="J480" s="273"/>
      <c r="K480" s="274"/>
      <c r="L480" s="274"/>
      <c r="M480" s="273"/>
      <c r="N480" s="273"/>
      <c r="O480" s="273"/>
      <c r="P480" s="273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  <c r="AA480" s="272"/>
      <c r="AB480" s="272"/>
      <c r="AC480" s="272"/>
      <c r="AD480" s="272"/>
      <c r="AE480" s="272"/>
      <c r="AF480" s="272"/>
      <c r="AG480" s="272"/>
      <c r="AH480" s="272"/>
      <c r="AI480" s="272"/>
      <c r="AJ480" s="272"/>
    </row>
    <row r="481" spans="1:36" ht="15.75" customHeight="1">
      <c r="A481" s="272"/>
      <c r="B481" s="274"/>
      <c r="C481" s="274"/>
      <c r="D481" s="273"/>
      <c r="E481" s="274"/>
      <c r="F481" s="274"/>
      <c r="G481" s="273"/>
      <c r="H481" s="273"/>
      <c r="I481" s="273"/>
      <c r="J481" s="273"/>
      <c r="K481" s="274"/>
      <c r="L481" s="274"/>
      <c r="M481" s="273"/>
      <c r="N481" s="273"/>
      <c r="O481" s="273"/>
      <c r="P481" s="273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  <c r="AA481" s="272"/>
      <c r="AB481" s="272"/>
      <c r="AC481" s="272"/>
      <c r="AD481" s="272"/>
      <c r="AE481" s="272"/>
      <c r="AF481" s="272"/>
      <c r="AG481" s="272"/>
      <c r="AH481" s="272"/>
      <c r="AI481" s="272"/>
      <c r="AJ481" s="272"/>
    </row>
    <row r="482" spans="1:36" ht="15.75" customHeight="1">
      <c r="A482" s="272"/>
      <c r="B482" s="274"/>
      <c r="C482" s="274"/>
      <c r="D482" s="273"/>
      <c r="E482" s="274"/>
      <c r="F482" s="274"/>
      <c r="G482" s="273"/>
      <c r="H482" s="273"/>
      <c r="I482" s="273"/>
      <c r="J482" s="273"/>
      <c r="K482" s="274"/>
      <c r="L482" s="274"/>
      <c r="M482" s="273"/>
      <c r="N482" s="273"/>
      <c r="O482" s="273"/>
      <c r="P482" s="273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  <c r="AA482" s="272"/>
      <c r="AB482" s="272"/>
      <c r="AC482" s="272"/>
      <c r="AD482" s="272"/>
      <c r="AE482" s="272"/>
      <c r="AF482" s="272"/>
      <c r="AG482" s="272"/>
      <c r="AH482" s="272"/>
      <c r="AI482" s="272"/>
      <c r="AJ482" s="272"/>
    </row>
    <row r="483" spans="1:36" ht="15.75" customHeight="1">
      <c r="A483" s="272"/>
      <c r="B483" s="274"/>
      <c r="C483" s="274"/>
      <c r="D483" s="273"/>
      <c r="E483" s="274"/>
      <c r="F483" s="274"/>
      <c r="G483" s="273"/>
      <c r="H483" s="273"/>
      <c r="I483" s="273"/>
      <c r="J483" s="273"/>
      <c r="K483" s="274"/>
      <c r="L483" s="274"/>
      <c r="M483" s="273"/>
      <c r="N483" s="273"/>
      <c r="O483" s="273"/>
      <c r="P483" s="273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  <c r="AA483" s="272"/>
      <c r="AB483" s="272"/>
      <c r="AC483" s="272"/>
      <c r="AD483" s="272"/>
      <c r="AE483" s="272"/>
      <c r="AF483" s="272"/>
      <c r="AG483" s="272"/>
      <c r="AH483" s="272"/>
      <c r="AI483" s="272"/>
      <c r="AJ483" s="272"/>
    </row>
    <row r="484" spans="1:36" ht="15.75" customHeight="1">
      <c r="A484" s="272"/>
      <c r="B484" s="274"/>
      <c r="C484" s="274"/>
      <c r="D484" s="273"/>
      <c r="E484" s="274"/>
      <c r="F484" s="274"/>
      <c r="G484" s="273"/>
      <c r="H484" s="273"/>
      <c r="I484" s="273"/>
      <c r="J484" s="273"/>
      <c r="K484" s="274"/>
      <c r="L484" s="274"/>
      <c r="M484" s="273"/>
      <c r="N484" s="273"/>
      <c r="O484" s="273"/>
      <c r="P484" s="273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  <c r="AA484" s="272"/>
      <c r="AB484" s="272"/>
      <c r="AC484" s="272"/>
      <c r="AD484" s="272"/>
      <c r="AE484" s="272"/>
      <c r="AF484" s="272"/>
      <c r="AG484" s="272"/>
      <c r="AH484" s="272"/>
      <c r="AI484" s="272"/>
      <c r="AJ484" s="272"/>
    </row>
    <row r="485" spans="1:36" ht="15.75" customHeight="1">
      <c r="A485" s="272"/>
      <c r="B485" s="274"/>
      <c r="C485" s="274"/>
      <c r="D485" s="273"/>
      <c r="E485" s="274"/>
      <c r="F485" s="274"/>
      <c r="G485" s="273"/>
      <c r="H485" s="273"/>
      <c r="I485" s="273"/>
      <c r="J485" s="273"/>
      <c r="K485" s="274"/>
      <c r="L485" s="274"/>
      <c r="M485" s="273"/>
      <c r="N485" s="273"/>
      <c r="O485" s="273"/>
      <c r="P485" s="273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  <c r="AA485" s="272"/>
      <c r="AB485" s="272"/>
      <c r="AC485" s="272"/>
      <c r="AD485" s="272"/>
      <c r="AE485" s="272"/>
      <c r="AF485" s="272"/>
      <c r="AG485" s="272"/>
      <c r="AH485" s="272"/>
      <c r="AI485" s="272"/>
      <c r="AJ485" s="272"/>
    </row>
    <row r="486" spans="1:36" ht="15.75" customHeight="1">
      <c r="A486" s="272"/>
      <c r="B486" s="274"/>
      <c r="C486" s="274"/>
      <c r="D486" s="273"/>
      <c r="E486" s="274"/>
      <c r="F486" s="274"/>
      <c r="G486" s="273"/>
      <c r="H486" s="273"/>
      <c r="I486" s="273"/>
      <c r="J486" s="273"/>
      <c r="K486" s="274"/>
      <c r="L486" s="274"/>
      <c r="M486" s="273"/>
      <c r="N486" s="273"/>
      <c r="O486" s="273"/>
      <c r="P486" s="273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  <c r="AA486" s="272"/>
      <c r="AB486" s="272"/>
      <c r="AC486" s="272"/>
      <c r="AD486" s="272"/>
      <c r="AE486" s="272"/>
      <c r="AF486" s="272"/>
      <c r="AG486" s="272"/>
      <c r="AH486" s="272"/>
      <c r="AI486" s="272"/>
      <c r="AJ486" s="272"/>
    </row>
    <row r="487" spans="1:36" ht="15.75" customHeight="1">
      <c r="A487" s="272"/>
      <c r="B487" s="274"/>
      <c r="C487" s="274"/>
      <c r="D487" s="273"/>
      <c r="E487" s="274"/>
      <c r="F487" s="274"/>
      <c r="G487" s="273"/>
      <c r="H487" s="273"/>
      <c r="I487" s="273"/>
      <c r="J487" s="273"/>
      <c r="K487" s="274"/>
      <c r="L487" s="274"/>
      <c r="M487" s="273"/>
      <c r="N487" s="273"/>
      <c r="O487" s="273"/>
      <c r="P487" s="273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  <c r="AA487" s="272"/>
      <c r="AB487" s="272"/>
      <c r="AC487" s="272"/>
      <c r="AD487" s="272"/>
      <c r="AE487" s="272"/>
      <c r="AF487" s="272"/>
      <c r="AG487" s="272"/>
      <c r="AH487" s="272"/>
      <c r="AI487" s="272"/>
      <c r="AJ487" s="272"/>
    </row>
    <row r="488" spans="1:36" ht="15.75" customHeight="1">
      <c r="A488" s="272"/>
      <c r="B488" s="274"/>
      <c r="C488" s="274"/>
      <c r="D488" s="273"/>
      <c r="E488" s="274"/>
      <c r="F488" s="274"/>
      <c r="G488" s="273"/>
      <c r="H488" s="273"/>
      <c r="I488" s="273"/>
      <c r="J488" s="273"/>
      <c r="K488" s="274"/>
      <c r="L488" s="274"/>
      <c r="M488" s="273"/>
      <c r="N488" s="273"/>
      <c r="O488" s="273"/>
      <c r="P488" s="273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  <c r="AA488" s="272"/>
      <c r="AB488" s="272"/>
      <c r="AC488" s="272"/>
      <c r="AD488" s="272"/>
      <c r="AE488" s="272"/>
      <c r="AF488" s="272"/>
      <c r="AG488" s="272"/>
      <c r="AH488" s="272"/>
      <c r="AI488" s="272"/>
      <c r="AJ488" s="272"/>
    </row>
    <row r="489" spans="1:36" ht="15.75" customHeight="1">
      <c r="A489" s="272"/>
      <c r="B489" s="274"/>
      <c r="C489" s="274"/>
      <c r="D489" s="273"/>
      <c r="E489" s="274"/>
      <c r="F489" s="274"/>
      <c r="G489" s="273"/>
      <c r="H489" s="273"/>
      <c r="I489" s="273"/>
      <c r="J489" s="273"/>
      <c r="K489" s="274"/>
      <c r="L489" s="274"/>
      <c r="M489" s="273"/>
      <c r="N489" s="273"/>
      <c r="O489" s="273"/>
      <c r="P489" s="273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  <c r="AA489" s="272"/>
      <c r="AB489" s="272"/>
      <c r="AC489" s="272"/>
      <c r="AD489" s="272"/>
      <c r="AE489" s="272"/>
      <c r="AF489" s="272"/>
      <c r="AG489" s="272"/>
      <c r="AH489" s="272"/>
      <c r="AI489" s="272"/>
      <c r="AJ489" s="272"/>
    </row>
    <row r="490" spans="1:36" ht="15.75" customHeight="1">
      <c r="A490" s="272"/>
      <c r="B490" s="274"/>
      <c r="C490" s="274"/>
      <c r="D490" s="273"/>
      <c r="E490" s="274"/>
      <c r="F490" s="274"/>
      <c r="G490" s="273"/>
      <c r="H490" s="273"/>
      <c r="I490" s="273"/>
      <c r="J490" s="273"/>
      <c r="K490" s="274"/>
      <c r="L490" s="274"/>
      <c r="M490" s="273"/>
      <c r="N490" s="273"/>
      <c r="O490" s="273"/>
      <c r="P490" s="273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  <c r="AA490" s="272"/>
      <c r="AB490" s="272"/>
      <c r="AC490" s="272"/>
      <c r="AD490" s="272"/>
      <c r="AE490" s="272"/>
      <c r="AF490" s="272"/>
      <c r="AG490" s="272"/>
      <c r="AH490" s="272"/>
      <c r="AI490" s="272"/>
      <c r="AJ490" s="272"/>
    </row>
    <row r="491" spans="1:36" ht="15.75" customHeight="1">
      <c r="A491" s="272"/>
      <c r="B491" s="274"/>
      <c r="C491" s="274"/>
      <c r="D491" s="273"/>
      <c r="E491" s="274"/>
      <c r="F491" s="274"/>
      <c r="G491" s="273"/>
      <c r="H491" s="273"/>
      <c r="I491" s="273"/>
      <c r="J491" s="273"/>
      <c r="K491" s="274"/>
      <c r="L491" s="274"/>
      <c r="M491" s="273"/>
      <c r="N491" s="273"/>
      <c r="O491" s="273"/>
      <c r="P491" s="273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  <c r="AA491" s="272"/>
      <c r="AB491" s="272"/>
      <c r="AC491" s="272"/>
      <c r="AD491" s="272"/>
      <c r="AE491" s="272"/>
      <c r="AF491" s="272"/>
      <c r="AG491" s="272"/>
      <c r="AH491" s="272"/>
      <c r="AI491" s="272"/>
      <c r="AJ491" s="272"/>
    </row>
    <row r="492" spans="1:36" ht="15.75" customHeight="1">
      <c r="A492" s="272"/>
      <c r="B492" s="274"/>
      <c r="C492" s="274"/>
      <c r="D492" s="273"/>
      <c r="E492" s="274"/>
      <c r="F492" s="274"/>
      <c r="G492" s="273"/>
      <c r="H492" s="273"/>
      <c r="I492" s="273"/>
      <c r="J492" s="273"/>
      <c r="K492" s="274"/>
      <c r="L492" s="274"/>
      <c r="M492" s="273"/>
      <c r="N492" s="273"/>
      <c r="O492" s="273"/>
      <c r="P492" s="273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  <c r="AA492" s="272"/>
      <c r="AB492" s="272"/>
      <c r="AC492" s="272"/>
      <c r="AD492" s="272"/>
      <c r="AE492" s="272"/>
      <c r="AF492" s="272"/>
      <c r="AG492" s="272"/>
      <c r="AH492" s="272"/>
      <c r="AI492" s="272"/>
      <c r="AJ492" s="272"/>
    </row>
    <row r="493" spans="1:36" ht="15.75" customHeight="1">
      <c r="A493" s="272"/>
      <c r="B493" s="274"/>
      <c r="C493" s="274"/>
      <c r="D493" s="273"/>
      <c r="E493" s="274"/>
      <c r="F493" s="274"/>
      <c r="G493" s="273"/>
      <c r="H493" s="273"/>
      <c r="I493" s="273"/>
      <c r="J493" s="273"/>
      <c r="K493" s="274"/>
      <c r="L493" s="274"/>
      <c r="M493" s="273"/>
      <c r="N493" s="273"/>
      <c r="O493" s="273"/>
      <c r="P493" s="273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  <c r="AA493" s="272"/>
      <c r="AB493" s="272"/>
      <c r="AC493" s="272"/>
      <c r="AD493" s="272"/>
      <c r="AE493" s="272"/>
      <c r="AF493" s="272"/>
      <c r="AG493" s="272"/>
      <c r="AH493" s="272"/>
      <c r="AI493" s="272"/>
      <c r="AJ493" s="272"/>
    </row>
    <row r="494" spans="1:36" ht="15.75" customHeight="1">
      <c r="A494" s="272"/>
      <c r="B494" s="274"/>
      <c r="C494" s="274"/>
      <c r="D494" s="273"/>
      <c r="E494" s="274"/>
      <c r="F494" s="274"/>
      <c r="G494" s="273"/>
      <c r="H494" s="273"/>
      <c r="I494" s="273"/>
      <c r="J494" s="273"/>
      <c r="K494" s="274"/>
      <c r="L494" s="274"/>
      <c r="M494" s="273"/>
      <c r="N494" s="273"/>
      <c r="O494" s="273"/>
      <c r="P494" s="273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  <c r="AA494" s="272"/>
      <c r="AB494" s="272"/>
      <c r="AC494" s="272"/>
      <c r="AD494" s="272"/>
      <c r="AE494" s="272"/>
      <c r="AF494" s="272"/>
      <c r="AG494" s="272"/>
      <c r="AH494" s="272"/>
      <c r="AI494" s="272"/>
      <c r="AJ494" s="272"/>
    </row>
    <row r="495" spans="1:36" ht="15.75" customHeight="1">
      <c r="A495" s="272"/>
      <c r="B495" s="274"/>
      <c r="C495" s="274"/>
      <c r="D495" s="273"/>
      <c r="E495" s="274"/>
      <c r="F495" s="274"/>
      <c r="G495" s="273"/>
      <c r="H495" s="273"/>
      <c r="I495" s="273"/>
      <c r="J495" s="273"/>
      <c r="K495" s="274"/>
      <c r="L495" s="274"/>
      <c r="M495" s="273"/>
      <c r="N495" s="273"/>
      <c r="O495" s="273"/>
      <c r="P495" s="273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  <c r="AA495" s="272"/>
      <c r="AB495" s="272"/>
      <c r="AC495" s="272"/>
      <c r="AD495" s="272"/>
      <c r="AE495" s="272"/>
      <c r="AF495" s="272"/>
      <c r="AG495" s="272"/>
      <c r="AH495" s="272"/>
      <c r="AI495" s="272"/>
      <c r="AJ495" s="272"/>
    </row>
    <row r="496" spans="1:36" ht="15.75" customHeight="1">
      <c r="A496" s="272"/>
      <c r="B496" s="274"/>
      <c r="C496" s="274"/>
      <c r="D496" s="273"/>
      <c r="E496" s="274"/>
      <c r="F496" s="274"/>
      <c r="G496" s="273"/>
      <c r="H496" s="273"/>
      <c r="I496" s="273"/>
      <c r="J496" s="273"/>
      <c r="K496" s="274"/>
      <c r="L496" s="274"/>
      <c r="M496" s="273"/>
      <c r="N496" s="273"/>
      <c r="O496" s="273"/>
      <c r="P496" s="273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  <c r="AA496" s="272"/>
      <c r="AB496" s="272"/>
      <c r="AC496" s="272"/>
      <c r="AD496" s="272"/>
      <c r="AE496" s="272"/>
      <c r="AF496" s="272"/>
      <c r="AG496" s="272"/>
      <c r="AH496" s="272"/>
      <c r="AI496" s="272"/>
      <c r="AJ496" s="272"/>
    </row>
    <row r="497" spans="1:36" ht="15.75" customHeight="1">
      <c r="A497" s="272"/>
      <c r="B497" s="274"/>
      <c r="C497" s="274"/>
      <c r="D497" s="273"/>
      <c r="E497" s="274"/>
      <c r="F497" s="274"/>
      <c r="G497" s="273"/>
      <c r="H497" s="273"/>
      <c r="I497" s="273"/>
      <c r="J497" s="273"/>
      <c r="K497" s="274"/>
      <c r="L497" s="274"/>
      <c r="M497" s="273"/>
      <c r="N497" s="273"/>
      <c r="O497" s="273"/>
      <c r="P497" s="273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  <c r="AA497" s="272"/>
      <c r="AB497" s="272"/>
      <c r="AC497" s="272"/>
      <c r="AD497" s="272"/>
      <c r="AE497" s="272"/>
      <c r="AF497" s="272"/>
      <c r="AG497" s="272"/>
      <c r="AH497" s="272"/>
      <c r="AI497" s="272"/>
      <c r="AJ497" s="272"/>
    </row>
    <row r="498" spans="1:36" ht="15.75" customHeight="1">
      <c r="A498" s="272"/>
      <c r="B498" s="274"/>
      <c r="C498" s="274"/>
      <c r="D498" s="273"/>
      <c r="E498" s="274"/>
      <c r="F498" s="274"/>
      <c r="G498" s="273"/>
      <c r="H498" s="273"/>
      <c r="I498" s="273"/>
      <c r="J498" s="273"/>
      <c r="K498" s="274"/>
      <c r="L498" s="274"/>
      <c r="M498" s="273"/>
      <c r="N498" s="273"/>
      <c r="O498" s="273"/>
      <c r="P498" s="273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  <c r="AA498" s="272"/>
      <c r="AB498" s="272"/>
      <c r="AC498" s="272"/>
      <c r="AD498" s="272"/>
      <c r="AE498" s="272"/>
      <c r="AF498" s="272"/>
      <c r="AG498" s="272"/>
      <c r="AH498" s="272"/>
      <c r="AI498" s="272"/>
      <c r="AJ498" s="272"/>
    </row>
    <row r="499" spans="1:36" ht="15.75" customHeight="1">
      <c r="A499" s="272"/>
      <c r="B499" s="274"/>
      <c r="C499" s="274"/>
      <c r="D499" s="273"/>
      <c r="E499" s="274"/>
      <c r="F499" s="274"/>
      <c r="G499" s="273"/>
      <c r="H499" s="273"/>
      <c r="I499" s="273"/>
      <c r="J499" s="273"/>
      <c r="K499" s="274"/>
      <c r="L499" s="274"/>
      <c r="M499" s="273"/>
      <c r="N499" s="273"/>
      <c r="O499" s="273"/>
      <c r="P499" s="273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  <c r="AA499" s="272"/>
      <c r="AB499" s="272"/>
      <c r="AC499" s="272"/>
      <c r="AD499" s="272"/>
      <c r="AE499" s="272"/>
      <c r="AF499" s="272"/>
      <c r="AG499" s="272"/>
      <c r="AH499" s="272"/>
      <c r="AI499" s="272"/>
      <c r="AJ499" s="272"/>
    </row>
    <row r="500" spans="1:36" ht="15.75" customHeight="1">
      <c r="A500" s="272"/>
      <c r="B500" s="274"/>
      <c r="C500" s="274"/>
      <c r="D500" s="273"/>
      <c r="E500" s="274"/>
      <c r="F500" s="274"/>
      <c r="G500" s="273"/>
      <c r="H500" s="273"/>
      <c r="I500" s="273"/>
      <c r="J500" s="273"/>
      <c r="K500" s="274"/>
      <c r="L500" s="274"/>
      <c r="M500" s="273"/>
      <c r="N500" s="273"/>
      <c r="O500" s="273"/>
      <c r="P500" s="273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  <c r="AA500" s="272"/>
      <c r="AB500" s="272"/>
      <c r="AC500" s="272"/>
      <c r="AD500" s="272"/>
      <c r="AE500" s="272"/>
      <c r="AF500" s="272"/>
      <c r="AG500" s="272"/>
      <c r="AH500" s="272"/>
      <c r="AI500" s="272"/>
      <c r="AJ500" s="272"/>
    </row>
    <row r="501" spans="1:36" ht="15.75" customHeight="1">
      <c r="A501" s="272"/>
      <c r="B501" s="274"/>
      <c r="C501" s="274"/>
      <c r="D501" s="273"/>
      <c r="E501" s="274"/>
      <c r="F501" s="274"/>
      <c r="G501" s="273"/>
      <c r="H501" s="273"/>
      <c r="I501" s="273"/>
      <c r="J501" s="273"/>
      <c r="K501" s="274"/>
      <c r="L501" s="274"/>
      <c r="M501" s="273"/>
      <c r="N501" s="273"/>
      <c r="O501" s="273"/>
      <c r="P501" s="273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  <c r="AA501" s="272"/>
      <c r="AB501" s="272"/>
      <c r="AC501" s="272"/>
      <c r="AD501" s="272"/>
      <c r="AE501" s="272"/>
      <c r="AF501" s="272"/>
      <c r="AG501" s="272"/>
      <c r="AH501" s="272"/>
      <c r="AI501" s="272"/>
      <c r="AJ501" s="272"/>
    </row>
    <row r="502" spans="1:36" ht="15.75" customHeight="1">
      <c r="A502" s="272"/>
      <c r="B502" s="274"/>
      <c r="C502" s="274"/>
      <c r="D502" s="273"/>
      <c r="E502" s="274"/>
      <c r="F502" s="274"/>
      <c r="G502" s="273"/>
      <c r="H502" s="273"/>
      <c r="I502" s="273"/>
      <c r="J502" s="273"/>
      <c r="K502" s="274"/>
      <c r="L502" s="274"/>
      <c r="M502" s="273"/>
      <c r="N502" s="273"/>
      <c r="O502" s="273"/>
      <c r="P502" s="273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  <c r="AA502" s="272"/>
      <c r="AB502" s="272"/>
      <c r="AC502" s="272"/>
      <c r="AD502" s="272"/>
      <c r="AE502" s="272"/>
      <c r="AF502" s="272"/>
      <c r="AG502" s="272"/>
      <c r="AH502" s="272"/>
      <c r="AI502" s="272"/>
      <c r="AJ502" s="272"/>
    </row>
    <row r="503" spans="1:36" ht="15.75" customHeight="1">
      <c r="A503" s="272"/>
      <c r="B503" s="274"/>
      <c r="C503" s="274"/>
      <c r="D503" s="273"/>
      <c r="E503" s="274"/>
      <c r="F503" s="274"/>
      <c r="G503" s="273"/>
      <c r="H503" s="273"/>
      <c r="I503" s="273"/>
      <c r="J503" s="273"/>
      <c r="K503" s="274"/>
      <c r="L503" s="274"/>
      <c r="M503" s="273"/>
      <c r="N503" s="273"/>
      <c r="O503" s="273"/>
      <c r="P503" s="273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  <c r="AA503" s="272"/>
      <c r="AB503" s="272"/>
      <c r="AC503" s="272"/>
      <c r="AD503" s="272"/>
      <c r="AE503" s="272"/>
      <c r="AF503" s="272"/>
      <c r="AG503" s="272"/>
      <c r="AH503" s="272"/>
      <c r="AI503" s="272"/>
      <c r="AJ503" s="272"/>
    </row>
    <row r="504" spans="1:36" ht="15.75" customHeight="1">
      <c r="A504" s="272"/>
      <c r="B504" s="274"/>
      <c r="C504" s="274"/>
      <c r="D504" s="273"/>
      <c r="E504" s="274"/>
      <c r="F504" s="274"/>
      <c r="G504" s="273"/>
      <c r="H504" s="273"/>
      <c r="I504" s="273"/>
      <c r="J504" s="273"/>
      <c r="K504" s="274"/>
      <c r="L504" s="274"/>
      <c r="M504" s="273"/>
      <c r="N504" s="273"/>
      <c r="O504" s="273"/>
      <c r="P504" s="273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  <c r="AA504" s="272"/>
      <c r="AB504" s="272"/>
      <c r="AC504" s="272"/>
      <c r="AD504" s="272"/>
      <c r="AE504" s="272"/>
      <c r="AF504" s="272"/>
      <c r="AG504" s="272"/>
      <c r="AH504" s="272"/>
      <c r="AI504" s="272"/>
      <c r="AJ504" s="272"/>
    </row>
    <row r="505" spans="1:36" ht="15.75" customHeight="1">
      <c r="A505" s="272"/>
      <c r="B505" s="274"/>
      <c r="C505" s="274"/>
      <c r="D505" s="273"/>
      <c r="E505" s="274"/>
      <c r="F505" s="274"/>
      <c r="G505" s="273"/>
      <c r="H505" s="273"/>
      <c r="I505" s="273"/>
      <c r="J505" s="273"/>
      <c r="K505" s="274"/>
      <c r="L505" s="274"/>
      <c r="M505" s="273"/>
      <c r="N505" s="273"/>
      <c r="O505" s="273"/>
      <c r="P505" s="273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  <c r="AA505" s="272"/>
      <c r="AB505" s="272"/>
      <c r="AC505" s="272"/>
      <c r="AD505" s="272"/>
      <c r="AE505" s="272"/>
      <c r="AF505" s="272"/>
      <c r="AG505" s="272"/>
      <c r="AH505" s="272"/>
      <c r="AI505" s="272"/>
      <c r="AJ505" s="272"/>
    </row>
    <row r="506" spans="1:36" ht="15.75" customHeight="1">
      <c r="A506" s="272"/>
      <c r="B506" s="274"/>
      <c r="C506" s="274"/>
      <c r="D506" s="273"/>
      <c r="E506" s="274"/>
      <c r="F506" s="274"/>
      <c r="G506" s="273"/>
      <c r="H506" s="273"/>
      <c r="I506" s="273"/>
      <c r="J506" s="273"/>
      <c r="K506" s="274"/>
      <c r="L506" s="274"/>
      <c r="M506" s="273"/>
      <c r="N506" s="273"/>
      <c r="O506" s="273"/>
      <c r="P506" s="273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  <c r="AA506" s="272"/>
      <c r="AB506" s="272"/>
      <c r="AC506" s="272"/>
      <c r="AD506" s="272"/>
      <c r="AE506" s="272"/>
      <c r="AF506" s="272"/>
      <c r="AG506" s="272"/>
      <c r="AH506" s="272"/>
      <c r="AI506" s="272"/>
      <c r="AJ506" s="272"/>
    </row>
    <row r="507" spans="1:36" ht="15.75" customHeight="1">
      <c r="A507" s="272"/>
      <c r="B507" s="274"/>
      <c r="C507" s="274"/>
      <c r="D507" s="273"/>
      <c r="E507" s="274"/>
      <c r="F507" s="274"/>
      <c r="G507" s="273"/>
      <c r="H507" s="273"/>
      <c r="I507" s="273"/>
      <c r="J507" s="273"/>
      <c r="K507" s="274"/>
      <c r="L507" s="274"/>
      <c r="M507" s="273"/>
      <c r="N507" s="273"/>
      <c r="O507" s="273"/>
      <c r="P507" s="273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  <c r="AA507" s="272"/>
      <c r="AB507" s="272"/>
      <c r="AC507" s="272"/>
      <c r="AD507" s="272"/>
      <c r="AE507" s="272"/>
      <c r="AF507" s="272"/>
      <c r="AG507" s="272"/>
      <c r="AH507" s="272"/>
      <c r="AI507" s="272"/>
      <c r="AJ507" s="272"/>
    </row>
    <row r="508" spans="1:36" ht="15.75" customHeight="1">
      <c r="A508" s="272"/>
      <c r="B508" s="274"/>
      <c r="C508" s="274"/>
      <c r="D508" s="273"/>
      <c r="E508" s="274"/>
      <c r="F508" s="274"/>
      <c r="G508" s="273"/>
      <c r="H508" s="273"/>
      <c r="I508" s="273"/>
      <c r="J508" s="273"/>
      <c r="K508" s="274"/>
      <c r="L508" s="274"/>
      <c r="M508" s="273"/>
      <c r="N508" s="273"/>
      <c r="O508" s="273"/>
      <c r="P508" s="273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  <c r="AA508" s="272"/>
      <c r="AB508" s="272"/>
      <c r="AC508" s="272"/>
      <c r="AD508" s="272"/>
      <c r="AE508" s="272"/>
      <c r="AF508" s="272"/>
      <c r="AG508" s="272"/>
      <c r="AH508" s="272"/>
      <c r="AI508" s="272"/>
      <c r="AJ508" s="272"/>
    </row>
    <row r="509" spans="1:36" ht="15.75" customHeight="1">
      <c r="A509" s="272"/>
      <c r="B509" s="274"/>
      <c r="C509" s="274"/>
      <c r="D509" s="273"/>
      <c r="E509" s="274"/>
      <c r="F509" s="274"/>
      <c r="G509" s="273"/>
      <c r="H509" s="273"/>
      <c r="I509" s="273"/>
      <c r="J509" s="273"/>
      <c r="K509" s="274"/>
      <c r="L509" s="274"/>
      <c r="M509" s="273"/>
      <c r="N509" s="273"/>
      <c r="O509" s="273"/>
      <c r="P509" s="273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  <c r="AA509" s="272"/>
      <c r="AB509" s="272"/>
      <c r="AC509" s="272"/>
      <c r="AD509" s="272"/>
      <c r="AE509" s="272"/>
      <c r="AF509" s="272"/>
      <c r="AG509" s="272"/>
      <c r="AH509" s="272"/>
      <c r="AI509" s="272"/>
      <c r="AJ509" s="272"/>
    </row>
    <row r="510" spans="1:36" ht="15.75" customHeight="1">
      <c r="A510" s="272"/>
      <c r="B510" s="274"/>
      <c r="C510" s="274"/>
      <c r="D510" s="273"/>
      <c r="E510" s="274"/>
      <c r="F510" s="274"/>
      <c r="G510" s="273"/>
      <c r="H510" s="273"/>
      <c r="I510" s="273"/>
      <c r="J510" s="273"/>
      <c r="K510" s="274"/>
      <c r="L510" s="274"/>
      <c r="M510" s="273"/>
      <c r="N510" s="273"/>
      <c r="O510" s="273"/>
      <c r="P510" s="273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  <c r="AA510" s="272"/>
      <c r="AB510" s="272"/>
      <c r="AC510" s="272"/>
      <c r="AD510" s="272"/>
      <c r="AE510" s="272"/>
      <c r="AF510" s="272"/>
      <c r="AG510" s="272"/>
      <c r="AH510" s="272"/>
      <c r="AI510" s="272"/>
      <c r="AJ510" s="272"/>
    </row>
    <row r="511" spans="1:36" ht="15.75" customHeight="1">
      <c r="A511" s="272"/>
      <c r="B511" s="274"/>
      <c r="C511" s="274"/>
      <c r="D511" s="273"/>
      <c r="E511" s="274"/>
      <c r="F511" s="274"/>
      <c r="G511" s="273"/>
      <c r="H511" s="273"/>
      <c r="I511" s="273"/>
      <c r="J511" s="273"/>
      <c r="K511" s="274"/>
      <c r="L511" s="274"/>
      <c r="M511" s="273"/>
      <c r="N511" s="273"/>
      <c r="O511" s="273"/>
      <c r="P511" s="273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  <c r="AA511" s="272"/>
      <c r="AB511" s="272"/>
      <c r="AC511" s="272"/>
      <c r="AD511" s="272"/>
      <c r="AE511" s="272"/>
      <c r="AF511" s="272"/>
      <c r="AG511" s="272"/>
      <c r="AH511" s="272"/>
      <c r="AI511" s="272"/>
      <c r="AJ511" s="272"/>
    </row>
    <row r="512" spans="1:36" ht="15.75" customHeight="1">
      <c r="A512" s="272"/>
      <c r="B512" s="274"/>
      <c r="C512" s="274"/>
      <c r="D512" s="273"/>
      <c r="E512" s="274"/>
      <c r="F512" s="274"/>
      <c r="G512" s="273"/>
      <c r="H512" s="273"/>
      <c r="I512" s="273"/>
      <c r="J512" s="273"/>
      <c r="K512" s="274"/>
      <c r="L512" s="274"/>
      <c r="M512" s="273"/>
      <c r="N512" s="273"/>
      <c r="O512" s="273"/>
      <c r="P512" s="273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  <c r="AA512" s="272"/>
      <c r="AB512" s="272"/>
      <c r="AC512" s="272"/>
      <c r="AD512" s="272"/>
      <c r="AE512" s="272"/>
      <c r="AF512" s="272"/>
      <c r="AG512" s="272"/>
      <c r="AH512" s="272"/>
      <c r="AI512" s="272"/>
      <c r="AJ512" s="272"/>
    </row>
    <row r="513" spans="1:36" ht="15.75" customHeight="1">
      <c r="A513" s="272"/>
      <c r="B513" s="274"/>
      <c r="C513" s="274"/>
      <c r="D513" s="273"/>
      <c r="E513" s="274"/>
      <c r="F513" s="274"/>
      <c r="G513" s="273"/>
      <c r="H513" s="273"/>
      <c r="I513" s="273"/>
      <c r="J513" s="273"/>
      <c r="K513" s="274"/>
      <c r="L513" s="274"/>
      <c r="M513" s="273"/>
      <c r="N513" s="273"/>
      <c r="O513" s="273"/>
      <c r="P513" s="273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  <c r="AA513" s="272"/>
      <c r="AB513" s="272"/>
      <c r="AC513" s="272"/>
      <c r="AD513" s="272"/>
      <c r="AE513" s="272"/>
      <c r="AF513" s="272"/>
      <c r="AG513" s="272"/>
      <c r="AH513" s="272"/>
      <c r="AI513" s="272"/>
      <c r="AJ513" s="272"/>
    </row>
    <row r="514" spans="1:36" ht="15.75" customHeight="1">
      <c r="A514" s="272"/>
      <c r="B514" s="274"/>
      <c r="C514" s="274"/>
      <c r="D514" s="273"/>
      <c r="E514" s="274"/>
      <c r="F514" s="274"/>
      <c r="G514" s="273"/>
      <c r="H514" s="273"/>
      <c r="I514" s="273"/>
      <c r="J514" s="273"/>
      <c r="K514" s="274"/>
      <c r="L514" s="274"/>
      <c r="M514" s="273"/>
      <c r="N514" s="273"/>
      <c r="O514" s="273"/>
      <c r="P514" s="273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  <c r="AA514" s="272"/>
      <c r="AB514" s="272"/>
      <c r="AC514" s="272"/>
      <c r="AD514" s="272"/>
      <c r="AE514" s="272"/>
      <c r="AF514" s="272"/>
      <c r="AG514" s="272"/>
      <c r="AH514" s="272"/>
      <c r="AI514" s="272"/>
      <c r="AJ514" s="272"/>
    </row>
    <row r="515" spans="1:36" ht="15.75" customHeight="1">
      <c r="A515" s="272"/>
      <c r="B515" s="274"/>
      <c r="C515" s="274"/>
      <c r="D515" s="273"/>
      <c r="E515" s="274"/>
      <c r="F515" s="274"/>
      <c r="G515" s="273"/>
      <c r="H515" s="273"/>
      <c r="I515" s="273"/>
      <c r="J515" s="273"/>
      <c r="K515" s="274"/>
      <c r="L515" s="274"/>
      <c r="M515" s="273"/>
      <c r="N515" s="273"/>
      <c r="O515" s="273"/>
      <c r="P515" s="273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  <c r="AA515" s="272"/>
      <c r="AB515" s="272"/>
      <c r="AC515" s="272"/>
      <c r="AD515" s="272"/>
      <c r="AE515" s="272"/>
      <c r="AF515" s="272"/>
      <c r="AG515" s="272"/>
      <c r="AH515" s="272"/>
      <c r="AI515" s="272"/>
      <c r="AJ515" s="272"/>
    </row>
    <row r="516" spans="1:36" ht="15.75" customHeight="1">
      <c r="A516" s="272"/>
      <c r="B516" s="274"/>
      <c r="C516" s="274"/>
      <c r="D516" s="273"/>
      <c r="E516" s="274"/>
      <c r="F516" s="274"/>
      <c r="G516" s="273"/>
      <c r="H516" s="273"/>
      <c r="I516" s="273"/>
      <c r="J516" s="273"/>
      <c r="K516" s="274"/>
      <c r="L516" s="274"/>
      <c r="M516" s="273"/>
      <c r="N516" s="273"/>
      <c r="O516" s="273"/>
      <c r="P516" s="273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  <c r="AA516" s="272"/>
      <c r="AB516" s="272"/>
      <c r="AC516" s="272"/>
      <c r="AD516" s="272"/>
      <c r="AE516" s="272"/>
      <c r="AF516" s="272"/>
      <c r="AG516" s="272"/>
      <c r="AH516" s="272"/>
      <c r="AI516" s="272"/>
      <c r="AJ516" s="272"/>
    </row>
    <row r="517" spans="1:36" ht="15.75" customHeight="1">
      <c r="A517" s="272"/>
      <c r="B517" s="274"/>
      <c r="C517" s="274"/>
      <c r="D517" s="273"/>
      <c r="E517" s="274"/>
      <c r="F517" s="274"/>
      <c r="G517" s="273"/>
      <c r="H517" s="273"/>
      <c r="I517" s="273"/>
      <c r="J517" s="273"/>
      <c r="K517" s="274"/>
      <c r="L517" s="274"/>
      <c r="M517" s="273"/>
      <c r="N517" s="273"/>
      <c r="O517" s="273"/>
      <c r="P517" s="273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  <c r="AA517" s="272"/>
      <c r="AB517" s="272"/>
      <c r="AC517" s="272"/>
      <c r="AD517" s="272"/>
      <c r="AE517" s="272"/>
      <c r="AF517" s="272"/>
      <c r="AG517" s="272"/>
      <c r="AH517" s="272"/>
      <c r="AI517" s="272"/>
      <c r="AJ517" s="272"/>
    </row>
    <row r="518" spans="1:36" ht="15.75" customHeight="1">
      <c r="A518" s="272"/>
      <c r="B518" s="274"/>
      <c r="C518" s="274"/>
      <c r="D518" s="273"/>
      <c r="E518" s="274"/>
      <c r="F518" s="274"/>
      <c r="G518" s="273"/>
      <c r="H518" s="273"/>
      <c r="I518" s="273"/>
      <c r="J518" s="273"/>
      <c r="K518" s="274"/>
      <c r="L518" s="274"/>
      <c r="M518" s="273"/>
      <c r="N518" s="273"/>
      <c r="O518" s="273"/>
      <c r="P518" s="273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  <c r="AA518" s="272"/>
      <c r="AB518" s="272"/>
      <c r="AC518" s="272"/>
      <c r="AD518" s="272"/>
      <c r="AE518" s="272"/>
      <c r="AF518" s="272"/>
      <c r="AG518" s="272"/>
      <c r="AH518" s="272"/>
      <c r="AI518" s="272"/>
      <c r="AJ518" s="272"/>
    </row>
    <row r="519" spans="1:36" ht="15.75" customHeight="1">
      <c r="A519" s="272"/>
      <c r="B519" s="274"/>
      <c r="C519" s="274"/>
      <c r="D519" s="273"/>
      <c r="E519" s="274"/>
      <c r="F519" s="274"/>
      <c r="G519" s="273"/>
      <c r="H519" s="273"/>
      <c r="I519" s="273"/>
      <c r="J519" s="273"/>
      <c r="K519" s="274"/>
      <c r="L519" s="274"/>
      <c r="M519" s="273"/>
      <c r="N519" s="273"/>
      <c r="O519" s="273"/>
      <c r="P519" s="273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  <c r="AA519" s="272"/>
      <c r="AB519" s="272"/>
      <c r="AC519" s="272"/>
      <c r="AD519" s="272"/>
      <c r="AE519" s="272"/>
      <c r="AF519" s="272"/>
      <c r="AG519" s="272"/>
      <c r="AH519" s="272"/>
      <c r="AI519" s="272"/>
      <c r="AJ519" s="272"/>
    </row>
    <row r="520" spans="1:36" ht="15.75" customHeight="1">
      <c r="A520" s="272"/>
      <c r="B520" s="274"/>
      <c r="C520" s="274"/>
      <c r="D520" s="273"/>
      <c r="E520" s="274"/>
      <c r="F520" s="274"/>
      <c r="G520" s="273"/>
      <c r="H520" s="273"/>
      <c r="I520" s="273"/>
      <c r="J520" s="273"/>
      <c r="K520" s="274"/>
      <c r="L520" s="274"/>
      <c r="M520" s="273"/>
      <c r="N520" s="273"/>
      <c r="O520" s="273"/>
      <c r="P520" s="273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  <c r="AA520" s="272"/>
      <c r="AB520" s="272"/>
      <c r="AC520" s="272"/>
      <c r="AD520" s="272"/>
      <c r="AE520" s="272"/>
      <c r="AF520" s="272"/>
      <c r="AG520" s="272"/>
      <c r="AH520" s="272"/>
      <c r="AI520" s="272"/>
      <c r="AJ520" s="272"/>
    </row>
    <row r="521" spans="1:36" ht="15.75" customHeight="1">
      <c r="A521" s="272"/>
      <c r="B521" s="274"/>
      <c r="C521" s="274"/>
      <c r="D521" s="273"/>
      <c r="E521" s="274"/>
      <c r="F521" s="274"/>
      <c r="G521" s="273"/>
      <c r="H521" s="273"/>
      <c r="I521" s="273"/>
      <c r="J521" s="273"/>
      <c r="K521" s="274"/>
      <c r="L521" s="274"/>
      <c r="M521" s="273"/>
      <c r="N521" s="273"/>
      <c r="O521" s="273"/>
      <c r="P521" s="273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  <c r="AA521" s="272"/>
      <c r="AB521" s="272"/>
      <c r="AC521" s="272"/>
      <c r="AD521" s="272"/>
      <c r="AE521" s="272"/>
      <c r="AF521" s="272"/>
      <c r="AG521" s="272"/>
      <c r="AH521" s="272"/>
      <c r="AI521" s="272"/>
      <c r="AJ521" s="272"/>
    </row>
    <row r="522" spans="1:36" ht="15.75" customHeight="1">
      <c r="A522" s="272"/>
      <c r="B522" s="274"/>
      <c r="C522" s="274"/>
      <c r="D522" s="273"/>
      <c r="E522" s="274"/>
      <c r="F522" s="274"/>
      <c r="G522" s="273"/>
      <c r="H522" s="273"/>
      <c r="I522" s="273"/>
      <c r="J522" s="273"/>
      <c r="K522" s="274"/>
      <c r="L522" s="274"/>
      <c r="M522" s="273"/>
      <c r="N522" s="273"/>
      <c r="O522" s="273"/>
      <c r="P522" s="273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  <c r="AA522" s="272"/>
      <c r="AB522" s="272"/>
      <c r="AC522" s="272"/>
      <c r="AD522" s="272"/>
      <c r="AE522" s="272"/>
      <c r="AF522" s="272"/>
      <c r="AG522" s="272"/>
      <c r="AH522" s="272"/>
      <c r="AI522" s="272"/>
      <c r="AJ522" s="272"/>
    </row>
    <row r="523" spans="1:36" ht="15.75" customHeight="1">
      <c r="A523" s="272"/>
      <c r="B523" s="274"/>
      <c r="C523" s="274"/>
      <c r="D523" s="273"/>
      <c r="E523" s="274"/>
      <c r="F523" s="274"/>
      <c r="G523" s="273"/>
      <c r="H523" s="273"/>
      <c r="I523" s="273"/>
      <c r="J523" s="273"/>
      <c r="K523" s="274"/>
      <c r="L523" s="274"/>
      <c r="M523" s="273"/>
      <c r="N523" s="273"/>
      <c r="O523" s="273"/>
      <c r="P523" s="273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  <c r="AA523" s="272"/>
      <c r="AB523" s="272"/>
      <c r="AC523" s="272"/>
      <c r="AD523" s="272"/>
      <c r="AE523" s="272"/>
      <c r="AF523" s="272"/>
      <c r="AG523" s="272"/>
      <c r="AH523" s="272"/>
      <c r="AI523" s="272"/>
      <c r="AJ523" s="272"/>
    </row>
    <row r="524" spans="1:36" ht="15.75" customHeight="1">
      <c r="A524" s="272"/>
      <c r="B524" s="274"/>
      <c r="C524" s="274"/>
      <c r="D524" s="273"/>
      <c r="E524" s="274"/>
      <c r="F524" s="274"/>
      <c r="G524" s="273"/>
      <c r="H524" s="273"/>
      <c r="I524" s="273"/>
      <c r="J524" s="273"/>
      <c r="K524" s="274"/>
      <c r="L524" s="274"/>
      <c r="M524" s="273"/>
      <c r="N524" s="273"/>
      <c r="O524" s="273"/>
      <c r="P524" s="273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  <c r="AA524" s="272"/>
      <c r="AB524" s="272"/>
      <c r="AC524" s="272"/>
      <c r="AD524" s="272"/>
      <c r="AE524" s="272"/>
      <c r="AF524" s="272"/>
      <c r="AG524" s="272"/>
      <c r="AH524" s="272"/>
      <c r="AI524" s="272"/>
      <c r="AJ524" s="272"/>
    </row>
    <row r="525" spans="1:36" ht="15.75" customHeight="1">
      <c r="A525" s="272"/>
      <c r="B525" s="274"/>
      <c r="C525" s="274"/>
      <c r="D525" s="273"/>
      <c r="E525" s="274"/>
      <c r="F525" s="274"/>
      <c r="G525" s="273"/>
      <c r="H525" s="273"/>
      <c r="I525" s="273"/>
      <c r="J525" s="273"/>
      <c r="K525" s="274"/>
      <c r="L525" s="274"/>
      <c r="M525" s="273"/>
      <c r="N525" s="273"/>
      <c r="O525" s="273"/>
      <c r="P525" s="273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  <c r="AA525" s="272"/>
      <c r="AB525" s="272"/>
      <c r="AC525" s="272"/>
      <c r="AD525" s="272"/>
      <c r="AE525" s="272"/>
      <c r="AF525" s="272"/>
      <c r="AG525" s="272"/>
      <c r="AH525" s="272"/>
      <c r="AI525" s="272"/>
      <c r="AJ525" s="272"/>
    </row>
    <row r="526" spans="1:36" ht="15.75" customHeight="1">
      <c r="A526" s="272"/>
      <c r="B526" s="274"/>
      <c r="C526" s="274"/>
      <c r="D526" s="273"/>
      <c r="E526" s="274"/>
      <c r="F526" s="274"/>
      <c r="G526" s="273"/>
      <c r="H526" s="273"/>
      <c r="I526" s="273"/>
      <c r="J526" s="273"/>
      <c r="K526" s="274"/>
      <c r="L526" s="274"/>
      <c r="M526" s="273"/>
      <c r="N526" s="273"/>
      <c r="O526" s="273"/>
      <c r="P526" s="273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  <c r="AA526" s="272"/>
      <c r="AB526" s="272"/>
      <c r="AC526" s="272"/>
      <c r="AD526" s="272"/>
      <c r="AE526" s="272"/>
      <c r="AF526" s="272"/>
      <c r="AG526" s="272"/>
      <c r="AH526" s="272"/>
      <c r="AI526" s="272"/>
      <c r="AJ526" s="272"/>
    </row>
    <row r="527" spans="1:36" ht="15.75" customHeight="1">
      <c r="A527" s="272"/>
      <c r="B527" s="274"/>
      <c r="C527" s="274"/>
      <c r="D527" s="273"/>
      <c r="E527" s="274"/>
      <c r="F527" s="274"/>
      <c r="G527" s="273"/>
      <c r="H527" s="273"/>
      <c r="I527" s="273"/>
      <c r="J527" s="273"/>
      <c r="K527" s="274"/>
      <c r="L527" s="274"/>
      <c r="M527" s="273"/>
      <c r="N527" s="273"/>
      <c r="O527" s="273"/>
      <c r="P527" s="273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  <c r="AA527" s="272"/>
      <c r="AB527" s="272"/>
      <c r="AC527" s="272"/>
      <c r="AD527" s="272"/>
      <c r="AE527" s="272"/>
      <c r="AF527" s="272"/>
      <c r="AG527" s="272"/>
      <c r="AH527" s="272"/>
      <c r="AI527" s="272"/>
      <c r="AJ527" s="272"/>
    </row>
    <row r="528" spans="1:36" ht="15.75" customHeight="1">
      <c r="A528" s="272"/>
      <c r="B528" s="274"/>
      <c r="C528" s="274"/>
      <c r="D528" s="273"/>
      <c r="E528" s="274"/>
      <c r="F528" s="274"/>
      <c r="G528" s="273"/>
      <c r="H528" s="273"/>
      <c r="I528" s="273"/>
      <c r="J528" s="273"/>
      <c r="K528" s="274"/>
      <c r="L528" s="274"/>
      <c r="M528" s="273"/>
      <c r="N528" s="273"/>
      <c r="O528" s="273"/>
      <c r="P528" s="273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  <c r="AA528" s="272"/>
      <c r="AB528" s="272"/>
      <c r="AC528" s="272"/>
      <c r="AD528" s="272"/>
      <c r="AE528" s="272"/>
      <c r="AF528" s="272"/>
      <c r="AG528" s="272"/>
      <c r="AH528" s="272"/>
      <c r="AI528" s="272"/>
      <c r="AJ528" s="272"/>
    </row>
    <row r="529" spans="1:36" ht="15.75" customHeight="1">
      <c r="A529" s="272"/>
      <c r="B529" s="274"/>
      <c r="C529" s="274"/>
      <c r="D529" s="273"/>
      <c r="E529" s="274"/>
      <c r="F529" s="274"/>
      <c r="G529" s="273"/>
      <c r="H529" s="273"/>
      <c r="I529" s="273"/>
      <c r="J529" s="273"/>
      <c r="K529" s="274"/>
      <c r="L529" s="274"/>
      <c r="M529" s="273"/>
      <c r="N529" s="273"/>
      <c r="O529" s="273"/>
      <c r="P529" s="273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  <c r="AA529" s="272"/>
      <c r="AB529" s="272"/>
      <c r="AC529" s="272"/>
      <c r="AD529" s="272"/>
      <c r="AE529" s="272"/>
      <c r="AF529" s="272"/>
      <c r="AG529" s="272"/>
      <c r="AH529" s="272"/>
      <c r="AI529" s="272"/>
      <c r="AJ529" s="272"/>
    </row>
    <row r="530" spans="1:36" ht="15.75" customHeight="1">
      <c r="A530" s="272"/>
      <c r="B530" s="274"/>
      <c r="C530" s="274"/>
      <c r="D530" s="273"/>
      <c r="E530" s="274"/>
      <c r="F530" s="274"/>
      <c r="G530" s="273"/>
      <c r="H530" s="273"/>
      <c r="I530" s="273"/>
      <c r="J530" s="273"/>
      <c r="K530" s="274"/>
      <c r="L530" s="274"/>
      <c r="M530" s="273"/>
      <c r="N530" s="273"/>
      <c r="O530" s="273"/>
      <c r="P530" s="273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  <c r="AA530" s="272"/>
      <c r="AB530" s="272"/>
      <c r="AC530" s="272"/>
      <c r="AD530" s="272"/>
      <c r="AE530" s="272"/>
      <c r="AF530" s="272"/>
      <c r="AG530" s="272"/>
      <c r="AH530" s="272"/>
      <c r="AI530" s="272"/>
      <c r="AJ530" s="272"/>
    </row>
    <row r="531" spans="1:36" ht="15.75" customHeight="1">
      <c r="A531" s="272"/>
      <c r="B531" s="274"/>
      <c r="C531" s="274"/>
      <c r="D531" s="273"/>
      <c r="E531" s="274"/>
      <c r="F531" s="274"/>
      <c r="G531" s="273"/>
      <c r="H531" s="273"/>
      <c r="I531" s="273"/>
      <c r="J531" s="273"/>
      <c r="K531" s="274"/>
      <c r="L531" s="274"/>
      <c r="M531" s="273"/>
      <c r="N531" s="273"/>
      <c r="O531" s="273"/>
      <c r="P531" s="273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  <c r="AA531" s="272"/>
      <c r="AB531" s="272"/>
      <c r="AC531" s="272"/>
      <c r="AD531" s="272"/>
      <c r="AE531" s="272"/>
      <c r="AF531" s="272"/>
      <c r="AG531" s="272"/>
      <c r="AH531" s="272"/>
      <c r="AI531" s="272"/>
      <c r="AJ531" s="272"/>
    </row>
    <row r="532" spans="1:36" ht="15.75" customHeight="1">
      <c r="A532" s="272"/>
      <c r="B532" s="274"/>
      <c r="C532" s="274"/>
      <c r="D532" s="273"/>
      <c r="E532" s="274"/>
      <c r="F532" s="274"/>
      <c r="G532" s="273"/>
      <c r="H532" s="273"/>
      <c r="I532" s="273"/>
      <c r="J532" s="273"/>
      <c r="K532" s="274"/>
      <c r="L532" s="274"/>
      <c r="M532" s="273"/>
      <c r="N532" s="273"/>
      <c r="O532" s="273"/>
      <c r="P532" s="273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  <c r="AA532" s="272"/>
      <c r="AB532" s="272"/>
      <c r="AC532" s="272"/>
      <c r="AD532" s="272"/>
      <c r="AE532" s="272"/>
      <c r="AF532" s="272"/>
      <c r="AG532" s="272"/>
      <c r="AH532" s="272"/>
      <c r="AI532" s="272"/>
      <c r="AJ532" s="272"/>
    </row>
    <row r="533" spans="1:36" ht="15.75" customHeight="1">
      <c r="A533" s="272"/>
      <c r="B533" s="274"/>
      <c r="C533" s="274"/>
      <c r="D533" s="273"/>
      <c r="E533" s="274"/>
      <c r="F533" s="274"/>
      <c r="G533" s="273"/>
      <c r="H533" s="273"/>
      <c r="I533" s="273"/>
      <c r="J533" s="273"/>
      <c r="K533" s="274"/>
      <c r="L533" s="274"/>
      <c r="M533" s="273"/>
      <c r="N533" s="273"/>
      <c r="O533" s="273"/>
      <c r="P533" s="273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  <c r="AA533" s="272"/>
      <c r="AB533" s="272"/>
      <c r="AC533" s="272"/>
      <c r="AD533" s="272"/>
      <c r="AE533" s="272"/>
      <c r="AF533" s="272"/>
      <c r="AG533" s="272"/>
      <c r="AH533" s="272"/>
      <c r="AI533" s="272"/>
      <c r="AJ533" s="272"/>
    </row>
    <row r="534" spans="1:36" ht="15.75" customHeight="1">
      <c r="A534" s="272"/>
      <c r="B534" s="274"/>
      <c r="C534" s="274"/>
      <c r="D534" s="273"/>
      <c r="E534" s="274"/>
      <c r="F534" s="274"/>
      <c r="G534" s="273"/>
      <c r="H534" s="273"/>
      <c r="I534" s="273"/>
      <c r="J534" s="273"/>
      <c r="K534" s="274"/>
      <c r="L534" s="274"/>
      <c r="M534" s="273"/>
      <c r="N534" s="273"/>
      <c r="O534" s="273"/>
      <c r="P534" s="273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  <c r="AA534" s="272"/>
      <c r="AB534" s="272"/>
      <c r="AC534" s="272"/>
      <c r="AD534" s="272"/>
      <c r="AE534" s="272"/>
      <c r="AF534" s="272"/>
      <c r="AG534" s="272"/>
      <c r="AH534" s="272"/>
      <c r="AI534" s="272"/>
      <c r="AJ534" s="272"/>
    </row>
    <row r="535" spans="1:36" ht="15.75" customHeight="1">
      <c r="A535" s="272"/>
      <c r="B535" s="274"/>
      <c r="C535" s="274"/>
      <c r="D535" s="273"/>
      <c r="E535" s="274"/>
      <c r="F535" s="274"/>
      <c r="G535" s="273"/>
      <c r="H535" s="273"/>
      <c r="I535" s="273"/>
      <c r="J535" s="273"/>
      <c r="K535" s="274"/>
      <c r="L535" s="274"/>
      <c r="M535" s="273"/>
      <c r="N535" s="273"/>
      <c r="O535" s="273"/>
      <c r="P535" s="273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  <c r="AA535" s="272"/>
      <c r="AB535" s="272"/>
      <c r="AC535" s="272"/>
      <c r="AD535" s="272"/>
      <c r="AE535" s="272"/>
      <c r="AF535" s="272"/>
      <c r="AG535" s="272"/>
      <c r="AH535" s="272"/>
      <c r="AI535" s="272"/>
      <c r="AJ535" s="272"/>
    </row>
    <row r="536" spans="1:36" ht="15.75" customHeight="1">
      <c r="A536" s="272"/>
      <c r="B536" s="274"/>
      <c r="C536" s="274"/>
      <c r="D536" s="273"/>
      <c r="E536" s="274"/>
      <c r="F536" s="274"/>
      <c r="G536" s="273"/>
      <c r="H536" s="273"/>
      <c r="I536" s="273"/>
      <c r="J536" s="273"/>
      <c r="K536" s="274"/>
      <c r="L536" s="274"/>
      <c r="M536" s="273"/>
      <c r="N536" s="273"/>
      <c r="O536" s="273"/>
      <c r="P536" s="273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  <c r="AA536" s="272"/>
      <c r="AB536" s="272"/>
      <c r="AC536" s="272"/>
      <c r="AD536" s="272"/>
      <c r="AE536" s="272"/>
      <c r="AF536" s="272"/>
      <c r="AG536" s="272"/>
      <c r="AH536" s="272"/>
      <c r="AI536" s="272"/>
      <c r="AJ536" s="272"/>
    </row>
    <row r="537" spans="1:36" ht="15.75" customHeight="1">
      <c r="A537" s="272"/>
      <c r="B537" s="274"/>
      <c r="C537" s="274"/>
      <c r="D537" s="273"/>
      <c r="E537" s="274"/>
      <c r="F537" s="274"/>
      <c r="G537" s="273"/>
      <c r="H537" s="273"/>
      <c r="I537" s="273"/>
      <c r="J537" s="273"/>
      <c r="K537" s="274"/>
      <c r="L537" s="274"/>
      <c r="M537" s="273"/>
      <c r="N537" s="273"/>
      <c r="O537" s="273"/>
      <c r="P537" s="273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  <c r="AA537" s="272"/>
      <c r="AB537" s="272"/>
      <c r="AC537" s="272"/>
      <c r="AD537" s="272"/>
      <c r="AE537" s="272"/>
      <c r="AF537" s="272"/>
      <c r="AG537" s="272"/>
      <c r="AH537" s="272"/>
      <c r="AI537" s="272"/>
      <c r="AJ537" s="272"/>
    </row>
    <row r="538" spans="1:36" ht="15.75" customHeight="1">
      <c r="A538" s="272"/>
      <c r="B538" s="274"/>
      <c r="C538" s="274"/>
      <c r="D538" s="273"/>
      <c r="E538" s="274"/>
      <c r="F538" s="274"/>
      <c r="G538" s="273"/>
      <c r="H538" s="273"/>
      <c r="I538" s="273"/>
      <c r="J538" s="273"/>
      <c r="K538" s="274"/>
      <c r="L538" s="274"/>
      <c r="M538" s="273"/>
      <c r="N538" s="273"/>
      <c r="O538" s="273"/>
      <c r="P538" s="273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  <c r="AA538" s="272"/>
      <c r="AB538" s="272"/>
      <c r="AC538" s="272"/>
      <c r="AD538" s="272"/>
      <c r="AE538" s="272"/>
      <c r="AF538" s="272"/>
      <c r="AG538" s="272"/>
      <c r="AH538" s="272"/>
      <c r="AI538" s="272"/>
      <c r="AJ538" s="272"/>
    </row>
    <row r="539" spans="1:36" ht="15.75" customHeight="1">
      <c r="A539" s="272"/>
      <c r="B539" s="274"/>
      <c r="C539" s="274"/>
      <c r="D539" s="273"/>
      <c r="E539" s="274"/>
      <c r="F539" s="274"/>
      <c r="G539" s="273"/>
      <c r="H539" s="273"/>
      <c r="I539" s="273"/>
      <c r="J539" s="273"/>
      <c r="K539" s="274"/>
      <c r="L539" s="274"/>
      <c r="M539" s="273"/>
      <c r="N539" s="273"/>
      <c r="O539" s="273"/>
      <c r="P539" s="273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  <c r="AA539" s="272"/>
      <c r="AB539" s="272"/>
      <c r="AC539" s="272"/>
      <c r="AD539" s="272"/>
      <c r="AE539" s="272"/>
      <c r="AF539" s="272"/>
      <c r="AG539" s="272"/>
      <c r="AH539" s="272"/>
      <c r="AI539" s="272"/>
      <c r="AJ539" s="272"/>
    </row>
    <row r="540" spans="1:36" ht="15.75" customHeight="1">
      <c r="A540" s="272"/>
      <c r="B540" s="274"/>
      <c r="C540" s="274"/>
      <c r="D540" s="273"/>
      <c r="E540" s="274"/>
      <c r="F540" s="274"/>
      <c r="G540" s="273"/>
      <c r="H540" s="273"/>
      <c r="I540" s="273"/>
      <c r="J540" s="273"/>
      <c r="K540" s="274"/>
      <c r="L540" s="274"/>
      <c r="M540" s="273"/>
      <c r="N540" s="273"/>
      <c r="O540" s="273"/>
      <c r="P540" s="273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  <c r="AA540" s="272"/>
      <c r="AB540" s="272"/>
      <c r="AC540" s="272"/>
      <c r="AD540" s="272"/>
      <c r="AE540" s="272"/>
      <c r="AF540" s="272"/>
      <c r="AG540" s="272"/>
      <c r="AH540" s="272"/>
      <c r="AI540" s="272"/>
      <c r="AJ540" s="272"/>
    </row>
    <row r="541" spans="1:36" ht="15.75" customHeight="1">
      <c r="A541" s="272"/>
      <c r="B541" s="274"/>
      <c r="C541" s="274"/>
      <c r="D541" s="273"/>
      <c r="E541" s="274"/>
      <c r="F541" s="274"/>
      <c r="G541" s="273"/>
      <c r="H541" s="273"/>
      <c r="I541" s="273"/>
      <c r="J541" s="273"/>
      <c r="K541" s="274"/>
      <c r="L541" s="274"/>
      <c r="M541" s="273"/>
      <c r="N541" s="273"/>
      <c r="O541" s="273"/>
      <c r="P541" s="273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  <c r="AA541" s="272"/>
      <c r="AB541" s="272"/>
      <c r="AC541" s="272"/>
      <c r="AD541" s="272"/>
      <c r="AE541" s="272"/>
      <c r="AF541" s="272"/>
      <c r="AG541" s="272"/>
      <c r="AH541" s="272"/>
      <c r="AI541" s="272"/>
      <c r="AJ541" s="272"/>
    </row>
    <row r="542" spans="1:36" ht="15.75" customHeight="1">
      <c r="A542" s="272"/>
      <c r="B542" s="274"/>
      <c r="C542" s="274"/>
      <c r="D542" s="273"/>
      <c r="E542" s="274"/>
      <c r="F542" s="274"/>
      <c r="G542" s="273"/>
      <c r="H542" s="273"/>
      <c r="I542" s="273"/>
      <c r="J542" s="273"/>
      <c r="K542" s="274"/>
      <c r="L542" s="274"/>
      <c r="M542" s="273"/>
      <c r="N542" s="273"/>
      <c r="O542" s="273"/>
      <c r="P542" s="273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  <c r="AA542" s="272"/>
      <c r="AB542" s="272"/>
      <c r="AC542" s="272"/>
      <c r="AD542" s="272"/>
      <c r="AE542" s="272"/>
      <c r="AF542" s="272"/>
      <c r="AG542" s="272"/>
      <c r="AH542" s="272"/>
      <c r="AI542" s="272"/>
      <c r="AJ542" s="272"/>
    </row>
    <row r="543" spans="1:36" ht="15.75" customHeight="1">
      <c r="A543" s="272"/>
      <c r="B543" s="274"/>
      <c r="C543" s="274"/>
      <c r="D543" s="273"/>
      <c r="E543" s="274"/>
      <c r="F543" s="274"/>
      <c r="G543" s="273"/>
      <c r="H543" s="273"/>
      <c r="I543" s="273"/>
      <c r="J543" s="273"/>
      <c r="K543" s="274"/>
      <c r="L543" s="274"/>
      <c r="M543" s="273"/>
      <c r="N543" s="273"/>
      <c r="O543" s="273"/>
      <c r="P543" s="273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  <c r="AA543" s="272"/>
      <c r="AB543" s="272"/>
      <c r="AC543" s="272"/>
      <c r="AD543" s="272"/>
      <c r="AE543" s="272"/>
      <c r="AF543" s="272"/>
      <c r="AG543" s="272"/>
      <c r="AH543" s="272"/>
      <c r="AI543" s="272"/>
      <c r="AJ543" s="272"/>
    </row>
    <row r="544" spans="1:36" ht="15.75" customHeight="1">
      <c r="A544" s="272"/>
      <c r="B544" s="274"/>
      <c r="C544" s="274"/>
      <c r="D544" s="273"/>
      <c r="E544" s="274"/>
      <c r="F544" s="274"/>
      <c r="G544" s="273"/>
      <c r="H544" s="273"/>
      <c r="I544" s="273"/>
      <c r="J544" s="273"/>
      <c r="K544" s="274"/>
      <c r="L544" s="274"/>
      <c r="M544" s="273"/>
      <c r="N544" s="273"/>
      <c r="O544" s="273"/>
      <c r="P544" s="273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  <c r="AA544" s="272"/>
      <c r="AB544" s="272"/>
      <c r="AC544" s="272"/>
      <c r="AD544" s="272"/>
      <c r="AE544" s="272"/>
      <c r="AF544" s="272"/>
      <c r="AG544" s="272"/>
      <c r="AH544" s="272"/>
      <c r="AI544" s="272"/>
      <c r="AJ544" s="272"/>
    </row>
    <row r="545" spans="1:36" ht="15.75" customHeight="1">
      <c r="A545" s="272"/>
      <c r="B545" s="274"/>
      <c r="C545" s="274"/>
      <c r="D545" s="273"/>
      <c r="E545" s="274"/>
      <c r="F545" s="274"/>
      <c r="G545" s="273"/>
      <c r="H545" s="273"/>
      <c r="I545" s="273"/>
      <c r="J545" s="273"/>
      <c r="K545" s="274"/>
      <c r="L545" s="274"/>
      <c r="M545" s="273"/>
      <c r="N545" s="273"/>
      <c r="O545" s="273"/>
      <c r="P545" s="273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  <c r="AA545" s="272"/>
      <c r="AB545" s="272"/>
      <c r="AC545" s="272"/>
      <c r="AD545" s="272"/>
      <c r="AE545" s="272"/>
      <c r="AF545" s="272"/>
      <c r="AG545" s="272"/>
      <c r="AH545" s="272"/>
      <c r="AI545" s="272"/>
      <c r="AJ545" s="272"/>
    </row>
    <row r="546" spans="1:36" ht="15.75" customHeight="1">
      <c r="A546" s="272"/>
      <c r="B546" s="274"/>
      <c r="C546" s="274"/>
      <c r="D546" s="273"/>
      <c r="E546" s="274"/>
      <c r="F546" s="274"/>
      <c r="G546" s="273"/>
      <c r="H546" s="273"/>
      <c r="I546" s="273"/>
      <c r="J546" s="273"/>
      <c r="K546" s="274"/>
      <c r="L546" s="274"/>
      <c r="M546" s="273"/>
      <c r="N546" s="273"/>
      <c r="O546" s="273"/>
      <c r="P546" s="273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  <c r="AA546" s="272"/>
      <c r="AB546" s="272"/>
      <c r="AC546" s="272"/>
      <c r="AD546" s="272"/>
      <c r="AE546" s="272"/>
      <c r="AF546" s="272"/>
      <c r="AG546" s="272"/>
      <c r="AH546" s="272"/>
      <c r="AI546" s="272"/>
      <c r="AJ546" s="272"/>
    </row>
    <row r="547" spans="1:36" ht="15.75" customHeight="1">
      <c r="A547" s="272"/>
      <c r="B547" s="274"/>
      <c r="C547" s="274"/>
      <c r="D547" s="273"/>
      <c r="E547" s="274"/>
      <c r="F547" s="274"/>
      <c r="G547" s="273"/>
      <c r="H547" s="273"/>
      <c r="I547" s="273"/>
      <c r="J547" s="273"/>
      <c r="K547" s="274"/>
      <c r="L547" s="274"/>
      <c r="M547" s="273"/>
      <c r="N547" s="273"/>
      <c r="O547" s="273"/>
      <c r="P547" s="273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  <c r="AA547" s="272"/>
      <c r="AB547" s="272"/>
      <c r="AC547" s="272"/>
      <c r="AD547" s="272"/>
      <c r="AE547" s="272"/>
      <c r="AF547" s="272"/>
      <c r="AG547" s="272"/>
      <c r="AH547" s="272"/>
      <c r="AI547" s="272"/>
      <c r="AJ547" s="272"/>
    </row>
    <row r="548" spans="1:36" ht="15.75" customHeight="1">
      <c r="A548" s="272"/>
      <c r="B548" s="274"/>
      <c r="C548" s="274"/>
      <c r="D548" s="273"/>
      <c r="E548" s="274"/>
      <c r="F548" s="274"/>
      <c r="G548" s="273"/>
      <c r="H548" s="273"/>
      <c r="I548" s="273"/>
      <c r="J548" s="273"/>
      <c r="K548" s="274"/>
      <c r="L548" s="274"/>
      <c r="M548" s="273"/>
      <c r="N548" s="273"/>
      <c r="O548" s="273"/>
      <c r="P548" s="273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  <c r="AA548" s="272"/>
      <c r="AB548" s="272"/>
      <c r="AC548" s="272"/>
      <c r="AD548" s="272"/>
      <c r="AE548" s="272"/>
      <c r="AF548" s="272"/>
      <c r="AG548" s="272"/>
      <c r="AH548" s="272"/>
      <c r="AI548" s="272"/>
      <c r="AJ548" s="272"/>
    </row>
    <row r="549" spans="1:36" ht="15.75" customHeight="1">
      <c r="A549" s="272"/>
      <c r="B549" s="274"/>
      <c r="C549" s="274"/>
      <c r="D549" s="273"/>
      <c r="E549" s="274"/>
      <c r="F549" s="274"/>
      <c r="G549" s="273"/>
      <c r="H549" s="273"/>
      <c r="I549" s="273"/>
      <c r="J549" s="273"/>
      <c r="K549" s="274"/>
      <c r="L549" s="274"/>
      <c r="M549" s="273"/>
      <c r="N549" s="273"/>
      <c r="O549" s="273"/>
      <c r="P549" s="273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  <c r="AA549" s="272"/>
      <c r="AB549" s="272"/>
      <c r="AC549" s="272"/>
      <c r="AD549" s="272"/>
      <c r="AE549" s="272"/>
      <c r="AF549" s="272"/>
      <c r="AG549" s="272"/>
      <c r="AH549" s="272"/>
      <c r="AI549" s="272"/>
      <c r="AJ549" s="272"/>
    </row>
    <row r="550" spans="1:36" ht="15.75" customHeight="1">
      <c r="A550" s="272"/>
      <c r="B550" s="274"/>
      <c r="C550" s="274"/>
      <c r="D550" s="273"/>
      <c r="E550" s="274"/>
      <c r="F550" s="274"/>
      <c r="G550" s="273"/>
      <c r="H550" s="273"/>
      <c r="I550" s="273"/>
      <c r="J550" s="273"/>
      <c r="K550" s="274"/>
      <c r="L550" s="274"/>
      <c r="M550" s="273"/>
      <c r="N550" s="273"/>
      <c r="O550" s="273"/>
      <c r="P550" s="273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  <c r="AA550" s="272"/>
      <c r="AB550" s="272"/>
      <c r="AC550" s="272"/>
      <c r="AD550" s="272"/>
      <c r="AE550" s="272"/>
      <c r="AF550" s="272"/>
      <c r="AG550" s="272"/>
      <c r="AH550" s="272"/>
      <c r="AI550" s="272"/>
      <c r="AJ550" s="272"/>
    </row>
    <row r="551" spans="1:36" ht="15.75" customHeight="1">
      <c r="A551" s="272"/>
      <c r="B551" s="274"/>
      <c r="C551" s="274"/>
      <c r="D551" s="273"/>
      <c r="E551" s="274"/>
      <c r="F551" s="274"/>
      <c r="G551" s="273"/>
      <c r="H551" s="273"/>
      <c r="I551" s="273"/>
      <c r="J551" s="273"/>
      <c r="K551" s="274"/>
      <c r="L551" s="274"/>
      <c r="M551" s="273"/>
      <c r="N551" s="273"/>
      <c r="O551" s="273"/>
      <c r="P551" s="273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  <c r="AA551" s="272"/>
      <c r="AB551" s="272"/>
      <c r="AC551" s="272"/>
      <c r="AD551" s="272"/>
      <c r="AE551" s="272"/>
      <c r="AF551" s="272"/>
      <c r="AG551" s="272"/>
      <c r="AH551" s="272"/>
      <c r="AI551" s="272"/>
      <c r="AJ551" s="272"/>
    </row>
    <row r="552" spans="1:36" ht="15.75" customHeight="1">
      <c r="A552" s="272"/>
      <c r="B552" s="274"/>
      <c r="C552" s="274"/>
      <c r="D552" s="273"/>
      <c r="E552" s="274"/>
      <c r="F552" s="274"/>
      <c r="G552" s="273"/>
      <c r="H552" s="273"/>
      <c r="I552" s="273"/>
      <c r="J552" s="273"/>
      <c r="K552" s="274"/>
      <c r="L552" s="274"/>
      <c r="M552" s="273"/>
      <c r="N552" s="273"/>
      <c r="O552" s="273"/>
      <c r="P552" s="273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  <c r="AA552" s="272"/>
      <c r="AB552" s="272"/>
      <c r="AC552" s="272"/>
      <c r="AD552" s="272"/>
      <c r="AE552" s="272"/>
      <c r="AF552" s="272"/>
      <c r="AG552" s="272"/>
      <c r="AH552" s="272"/>
      <c r="AI552" s="272"/>
      <c r="AJ552" s="272"/>
    </row>
    <row r="553" spans="1:36" ht="15.75" customHeight="1">
      <c r="A553" s="272"/>
      <c r="B553" s="274"/>
      <c r="C553" s="274"/>
      <c r="D553" s="273"/>
      <c r="E553" s="274"/>
      <c r="F553" s="274"/>
      <c r="G553" s="273"/>
      <c r="H553" s="273"/>
      <c r="I553" s="273"/>
      <c r="J553" s="273"/>
      <c r="K553" s="274"/>
      <c r="L553" s="274"/>
      <c r="M553" s="273"/>
      <c r="N553" s="273"/>
      <c r="O553" s="273"/>
      <c r="P553" s="273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  <c r="AA553" s="272"/>
      <c r="AB553" s="272"/>
      <c r="AC553" s="272"/>
      <c r="AD553" s="272"/>
      <c r="AE553" s="272"/>
      <c r="AF553" s="272"/>
      <c r="AG553" s="272"/>
      <c r="AH553" s="272"/>
      <c r="AI553" s="272"/>
      <c r="AJ553" s="272"/>
    </row>
    <row r="554" spans="1:36" ht="15.75" customHeight="1">
      <c r="A554" s="272"/>
      <c r="B554" s="274"/>
      <c r="C554" s="274"/>
      <c r="D554" s="273"/>
      <c r="E554" s="274"/>
      <c r="F554" s="274"/>
      <c r="G554" s="273"/>
      <c r="H554" s="273"/>
      <c r="I554" s="273"/>
      <c r="J554" s="273"/>
      <c r="K554" s="274"/>
      <c r="L554" s="274"/>
      <c r="M554" s="273"/>
      <c r="N554" s="273"/>
      <c r="O554" s="273"/>
      <c r="P554" s="273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  <c r="AA554" s="272"/>
      <c r="AB554" s="272"/>
      <c r="AC554" s="272"/>
      <c r="AD554" s="272"/>
      <c r="AE554" s="272"/>
      <c r="AF554" s="272"/>
      <c r="AG554" s="272"/>
      <c r="AH554" s="272"/>
      <c r="AI554" s="272"/>
      <c r="AJ554" s="272"/>
    </row>
    <row r="555" spans="1:36" ht="15.75" customHeight="1">
      <c r="A555" s="272"/>
      <c r="B555" s="274"/>
      <c r="C555" s="274"/>
      <c r="D555" s="273"/>
      <c r="E555" s="274"/>
      <c r="F555" s="274"/>
      <c r="G555" s="273"/>
      <c r="H555" s="273"/>
      <c r="I555" s="273"/>
      <c r="J555" s="273"/>
      <c r="K555" s="274"/>
      <c r="L555" s="274"/>
      <c r="M555" s="273"/>
      <c r="N555" s="273"/>
      <c r="O555" s="273"/>
      <c r="P555" s="273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  <c r="AA555" s="272"/>
      <c r="AB555" s="272"/>
      <c r="AC555" s="272"/>
      <c r="AD555" s="272"/>
      <c r="AE555" s="272"/>
      <c r="AF555" s="272"/>
      <c r="AG555" s="272"/>
      <c r="AH555" s="272"/>
      <c r="AI555" s="272"/>
      <c r="AJ555" s="272"/>
    </row>
    <row r="556" spans="1:36" ht="15.75" customHeight="1">
      <c r="A556" s="272"/>
      <c r="B556" s="274"/>
      <c r="C556" s="274"/>
      <c r="D556" s="273"/>
      <c r="E556" s="274"/>
      <c r="F556" s="274"/>
      <c r="G556" s="273"/>
      <c r="H556" s="273"/>
      <c r="I556" s="273"/>
      <c r="J556" s="273"/>
      <c r="K556" s="274"/>
      <c r="L556" s="274"/>
      <c r="M556" s="273"/>
      <c r="N556" s="273"/>
      <c r="O556" s="273"/>
      <c r="P556" s="273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  <c r="AA556" s="272"/>
      <c r="AB556" s="272"/>
      <c r="AC556" s="272"/>
      <c r="AD556" s="272"/>
      <c r="AE556" s="272"/>
      <c r="AF556" s="272"/>
      <c r="AG556" s="272"/>
      <c r="AH556" s="272"/>
      <c r="AI556" s="272"/>
      <c r="AJ556" s="272"/>
    </row>
    <row r="557" spans="1:36" ht="15.75" customHeight="1">
      <c r="A557" s="272"/>
      <c r="B557" s="274"/>
      <c r="C557" s="274"/>
      <c r="D557" s="273"/>
      <c r="E557" s="274"/>
      <c r="F557" s="274"/>
      <c r="G557" s="273"/>
      <c r="H557" s="273"/>
      <c r="I557" s="273"/>
      <c r="J557" s="273"/>
      <c r="K557" s="274"/>
      <c r="L557" s="274"/>
      <c r="M557" s="273"/>
      <c r="N557" s="273"/>
      <c r="O557" s="273"/>
      <c r="P557" s="273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  <c r="AA557" s="272"/>
      <c r="AB557" s="272"/>
      <c r="AC557" s="272"/>
      <c r="AD557" s="272"/>
      <c r="AE557" s="272"/>
      <c r="AF557" s="272"/>
      <c r="AG557" s="272"/>
      <c r="AH557" s="272"/>
      <c r="AI557" s="272"/>
      <c r="AJ557" s="272"/>
    </row>
    <row r="558" spans="1:36" ht="15.75" customHeight="1">
      <c r="A558" s="272"/>
      <c r="B558" s="274"/>
      <c r="C558" s="274"/>
      <c r="D558" s="273"/>
      <c r="E558" s="274"/>
      <c r="F558" s="274"/>
      <c r="G558" s="273"/>
      <c r="H558" s="273"/>
      <c r="I558" s="273"/>
      <c r="J558" s="273"/>
      <c r="K558" s="274"/>
      <c r="L558" s="274"/>
      <c r="M558" s="273"/>
      <c r="N558" s="273"/>
      <c r="O558" s="273"/>
      <c r="P558" s="273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  <c r="AA558" s="272"/>
      <c r="AB558" s="272"/>
      <c r="AC558" s="272"/>
      <c r="AD558" s="272"/>
      <c r="AE558" s="272"/>
      <c r="AF558" s="272"/>
      <c r="AG558" s="272"/>
      <c r="AH558" s="272"/>
      <c r="AI558" s="272"/>
      <c r="AJ558" s="272"/>
    </row>
    <row r="559" spans="1:36" ht="15.75" customHeight="1">
      <c r="A559" s="272"/>
      <c r="B559" s="274"/>
      <c r="C559" s="274"/>
      <c r="D559" s="273"/>
      <c r="E559" s="274"/>
      <c r="F559" s="274"/>
      <c r="G559" s="273"/>
      <c r="H559" s="273"/>
      <c r="I559" s="273"/>
      <c r="J559" s="273"/>
      <c r="K559" s="274"/>
      <c r="L559" s="274"/>
      <c r="M559" s="273"/>
      <c r="N559" s="273"/>
      <c r="O559" s="273"/>
      <c r="P559" s="273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  <c r="AA559" s="272"/>
      <c r="AB559" s="272"/>
      <c r="AC559" s="272"/>
      <c r="AD559" s="272"/>
      <c r="AE559" s="272"/>
      <c r="AF559" s="272"/>
      <c r="AG559" s="272"/>
      <c r="AH559" s="272"/>
      <c r="AI559" s="272"/>
      <c r="AJ559" s="272"/>
    </row>
    <row r="560" spans="1:36" ht="15.75" customHeight="1">
      <c r="A560" s="272"/>
      <c r="B560" s="274"/>
      <c r="C560" s="274"/>
      <c r="D560" s="273"/>
      <c r="E560" s="274"/>
      <c r="F560" s="274"/>
      <c r="G560" s="273"/>
      <c r="H560" s="273"/>
      <c r="I560" s="273"/>
      <c r="J560" s="273"/>
      <c r="K560" s="274"/>
      <c r="L560" s="274"/>
      <c r="M560" s="273"/>
      <c r="N560" s="273"/>
      <c r="O560" s="273"/>
      <c r="P560" s="273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  <c r="AA560" s="272"/>
      <c r="AB560" s="272"/>
      <c r="AC560" s="272"/>
      <c r="AD560" s="272"/>
      <c r="AE560" s="272"/>
      <c r="AF560" s="272"/>
      <c r="AG560" s="272"/>
      <c r="AH560" s="272"/>
      <c r="AI560" s="272"/>
      <c r="AJ560" s="272"/>
    </row>
    <row r="561" spans="1:36" ht="15.75" customHeight="1">
      <c r="A561" s="272"/>
      <c r="B561" s="274"/>
      <c r="C561" s="274"/>
      <c r="D561" s="273"/>
      <c r="E561" s="274"/>
      <c r="F561" s="274"/>
      <c r="G561" s="273"/>
      <c r="H561" s="273"/>
      <c r="I561" s="273"/>
      <c r="J561" s="273"/>
      <c r="K561" s="274"/>
      <c r="L561" s="274"/>
      <c r="M561" s="273"/>
      <c r="N561" s="273"/>
      <c r="O561" s="273"/>
      <c r="P561" s="273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  <c r="AA561" s="272"/>
      <c r="AB561" s="272"/>
      <c r="AC561" s="272"/>
      <c r="AD561" s="272"/>
      <c r="AE561" s="272"/>
      <c r="AF561" s="272"/>
      <c r="AG561" s="272"/>
      <c r="AH561" s="272"/>
      <c r="AI561" s="272"/>
      <c r="AJ561" s="272"/>
    </row>
    <row r="562" spans="1:36" ht="15.75" customHeight="1">
      <c r="A562" s="272"/>
      <c r="B562" s="274"/>
      <c r="C562" s="274"/>
      <c r="D562" s="273"/>
      <c r="E562" s="274"/>
      <c r="F562" s="274"/>
      <c r="G562" s="273"/>
      <c r="H562" s="273"/>
      <c r="I562" s="273"/>
      <c r="J562" s="273"/>
      <c r="K562" s="274"/>
      <c r="L562" s="274"/>
      <c r="M562" s="273"/>
      <c r="N562" s="273"/>
      <c r="O562" s="273"/>
      <c r="P562" s="273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  <c r="AA562" s="272"/>
      <c r="AB562" s="272"/>
      <c r="AC562" s="272"/>
      <c r="AD562" s="272"/>
      <c r="AE562" s="272"/>
      <c r="AF562" s="272"/>
      <c r="AG562" s="272"/>
      <c r="AH562" s="272"/>
      <c r="AI562" s="272"/>
      <c r="AJ562" s="272"/>
    </row>
    <row r="563" spans="1:36" ht="15.75" customHeight="1">
      <c r="A563" s="272"/>
      <c r="B563" s="274"/>
      <c r="C563" s="274"/>
      <c r="D563" s="273"/>
      <c r="E563" s="274"/>
      <c r="F563" s="274"/>
      <c r="G563" s="273"/>
      <c r="H563" s="273"/>
      <c r="I563" s="273"/>
      <c r="J563" s="273"/>
      <c r="K563" s="274"/>
      <c r="L563" s="274"/>
      <c r="M563" s="273"/>
      <c r="N563" s="273"/>
      <c r="O563" s="273"/>
      <c r="P563" s="273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  <c r="AA563" s="272"/>
      <c r="AB563" s="272"/>
      <c r="AC563" s="272"/>
      <c r="AD563" s="272"/>
      <c r="AE563" s="272"/>
      <c r="AF563" s="272"/>
      <c r="AG563" s="272"/>
      <c r="AH563" s="272"/>
      <c r="AI563" s="272"/>
      <c r="AJ563" s="272"/>
    </row>
    <row r="564" spans="1:36" ht="15.75" customHeight="1">
      <c r="A564" s="272"/>
      <c r="B564" s="274"/>
      <c r="C564" s="274"/>
      <c r="D564" s="273"/>
      <c r="E564" s="274"/>
      <c r="F564" s="274"/>
      <c r="G564" s="273"/>
      <c r="H564" s="273"/>
      <c r="I564" s="273"/>
      <c r="J564" s="273"/>
      <c r="K564" s="274"/>
      <c r="L564" s="274"/>
      <c r="M564" s="273"/>
      <c r="N564" s="273"/>
      <c r="O564" s="273"/>
      <c r="P564" s="273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  <c r="AA564" s="272"/>
      <c r="AB564" s="272"/>
      <c r="AC564" s="272"/>
      <c r="AD564" s="272"/>
      <c r="AE564" s="272"/>
      <c r="AF564" s="272"/>
      <c r="AG564" s="272"/>
      <c r="AH564" s="272"/>
      <c r="AI564" s="272"/>
      <c r="AJ564" s="272"/>
    </row>
    <row r="565" spans="1:36" ht="15.75" customHeight="1">
      <c r="A565" s="272"/>
      <c r="B565" s="274"/>
      <c r="C565" s="274"/>
      <c r="D565" s="273"/>
      <c r="E565" s="274"/>
      <c r="F565" s="274"/>
      <c r="G565" s="273"/>
      <c r="H565" s="273"/>
      <c r="I565" s="273"/>
      <c r="J565" s="273"/>
      <c r="K565" s="274"/>
      <c r="L565" s="274"/>
      <c r="M565" s="273"/>
      <c r="N565" s="273"/>
      <c r="O565" s="273"/>
      <c r="P565" s="273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  <c r="AA565" s="272"/>
      <c r="AB565" s="272"/>
      <c r="AC565" s="272"/>
      <c r="AD565" s="272"/>
      <c r="AE565" s="272"/>
      <c r="AF565" s="272"/>
      <c r="AG565" s="272"/>
      <c r="AH565" s="272"/>
      <c r="AI565" s="272"/>
      <c r="AJ565" s="272"/>
    </row>
    <row r="566" spans="1:36" ht="15.75" customHeight="1">
      <c r="A566" s="272"/>
      <c r="B566" s="274"/>
      <c r="C566" s="274"/>
      <c r="D566" s="273"/>
      <c r="E566" s="274"/>
      <c r="F566" s="274"/>
      <c r="G566" s="273"/>
      <c r="H566" s="273"/>
      <c r="I566" s="273"/>
      <c r="J566" s="273"/>
      <c r="K566" s="274"/>
      <c r="L566" s="274"/>
      <c r="M566" s="273"/>
      <c r="N566" s="273"/>
      <c r="O566" s="273"/>
      <c r="P566" s="273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  <c r="AA566" s="272"/>
      <c r="AB566" s="272"/>
      <c r="AC566" s="272"/>
      <c r="AD566" s="272"/>
      <c r="AE566" s="272"/>
      <c r="AF566" s="272"/>
      <c r="AG566" s="272"/>
      <c r="AH566" s="272"/>
      <c r="AI566" s="272"/>
      <c r="AJ566" s="272"/>
    </row>
    <row r="567" spans="1:36" ht="15.75" customHeight="1">
      <c r="A567" s="272"/>
      <c r="B567" s="274"/>
      <c r="C567" s="274"/>
      <c r="D567" s="273"/>
      <c r="E567" s="274"/>
      <c r="F567" s="274"/>
      <c r="G567" s="273"/>
      <c r="H567" s="273"/>
      <c r="I567" s="273"/>
      <c r="J567" s="273"/>
      <c r="K567" s="274"/>
      <c r="L567" s="274"/>
      <c r="M567" s="273"/>
      <c r="N567" s="273"/>
      <c r="O567" s="273"/>
      <c r="P567" s="273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  <c r="AA567" s="272"/>
      <c r="AB567" s="272"/>
      <c r="AC567" s="272"/>
      <c r="AD567" s="272"/>
      <c r="AE567" s="272"/>
      <c r="AF567" s="272"/>
      <c r="AG567" s="272"/>
      <c r="AH567" s="272"/>
      <c r="AI567" s="272"/>
      <c r="AJ567" s="272"/>
    </row>
    <row r="568" spans="1:36" ht="15.75" customHeight="1">
      <c r="A568" s="272"/>
      <c r="B568" s="274"/>
      <c r="C568" s="274"/>
      <c r="D568" s="273"/>
      <c r="E568" s="274"/>
      <c r="F568" s="274"/>
      <c r="G568" s="273"/>
      <c r="H568" s="273"/>
      <c r="I568" s="273"/>
      <c r="J568" s="273"/>
      <c r="K568" s="274"/>
      <c r="L568" s="274"/>
      <c r="M568" s="273"/>
      <c r="N568" s="273"/>
      <c r="O568" s="273"/>
      <c r="P568" s="273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  <c r="AA568" s="272"/>
      <c r="AB568" s="272"/>
      <c r="AC568" s="272"/>
      <c r="AD568" s="272"/>
      <c r="AE568" s="272"/>
      <c r="AF568" s="272"/>
      <c r="AG568" s="272"/>
      <c r="AH568" s="272"/>
      <c r="AI568" s="272"/>
      <c r="AJ568" s="272"/>
    </row>
    <row r="569" spans="1:36" ht="15.75" customHeight="1">
      <c r="A569" s="272"/>
      <c r="B569" s="274"/>
      <c r="C569" s="274"/>
      <c r="D569" s="273"/>
      <c r="E569" s="274"/>
      <c r="F569" s="274"/>
      <c r="G569" s="273"/>
      <c r="H569" s="273"/>
      <c r="I569" s="273"/>
      <c r="J569" s="273"/>
      <c r="K569" s="274"/>
      <c r="L569" s="274"/>
      <c r="M569" s="273"/>
      <c r="N569" s="273"/>
      <c r="O569" s="273"/>
      <c r="P569" s="273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  <c r="AA569" s="272"/>
      <c r="AB569" s="272"/>
      <c r="AC569" s="272"/>
      <c r="AD569" s="272"/>
      <c r="AE569" s="272"/>
      <c r="AF569" s="272"/>
      <c r="AG569" s="272"/>
      <c r="AH569" s="272"/>
      <c r="AI569" s="272"/>
      <c r="AJ569" s="272"/>
    </row>
    <row r="570" spans="1:36" ht="15.75" customHeight="1">
      <c r="A570" s="272"/>
      <c r="B570" s="274"/>
      <c r="C570" s="274"/>
      <c r="D570" s="273"/>
      <c r="E570" s="274"/>
      <c r="F570" s="274"/>
      <c r="G570" s="273"/>
      <c r="H570" s="273"/>
      <c r="I570" s="273"/>
      <c r="J570" s="273"/>
      <c r="K570" s="274"/>
      <c r="L570" s="274"/>
      <c r="M570" s="273"/>
      <c r="N570" s="273"/>
      <c r="O570" s="273"/>
      <c r="P570" s="273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  <c r="AA570" s="272"/>
      <c r="AB570" s="272"/>
      <c r="AC570" s="272"/>
      <c r="AD570" s="272"/>
      <c r="AE570" s="272"/>
      <c r="AF570" s="272"/>
      <c r="AG570" s="272"/>
      <c r="AH570" s="272"/>
      <c r="AI570" s="272"/>
      <c r="AJ570" s="272"/>
    </row>
    <row r="571" spans="1:36" ht="15.75" customHeight="1">
      <c r="A571" s="272"/>
      <c r="B571" s="274"/>
      <c r="C571" s="274"/>
      <c r="D571" s="273"/>
      <c r="E571" s="274"/>
      <c r="F571" s="274"/>
      <c r="G571" s="273"/>
      <c r="H571" s="273"/>
      <c r="I571" s="273"/>
      <c r="J571" s="273"/>
      <c r="K571" s="274"/>
      <c r="L571" s="274"/>
      <c r="M571" s="273"/>
      <c r="N571" s="273"/>
      <c r="O571" s="273"/>
      <c r="P571" s="273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  <c r="AA571" s="272"/>
      <c r="AB571" s="272"/>
      <c r="AC571" s="272"/>
      <c r="AD571" s="272"/>
      <c r="AE571" s="272"/>
      <c r="AF571" s="272"/>
      <c r="AG571" s="272"/>
      <c r="AH571" s="272"/>
      <c r="AI571" s="272"/>
      <c r="AJ571" s="272"/>
    </row>
    <row r="572" spans="1:36" ht="15.75" customHeight="1">
      <c r="A572" s="272"/>
      <c r="B572" s="274"/>
      <c r="C572" s="274"/>
      <c r="D572" s="273"/>
      <c r="E572" s="274"/>
      <c r="F572" s="274"/>
      <c r="G572" s="273"/>
      <c r="H572" s="273"/>
      <c r="I572" s="273"/>
      <c r="J572" s="273"/>
      <c r="K572" s="274"/>
      <c r="L572" s="274"/>
      <c r="M572" s="273"/>
      <c r="N572" s="273"/>
      <c r="O572" s="273"/>
      <c r="P572" s="273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  <c r="AA572" s="272"/>
      <c r="AB572" s="272"/>
      <c r="AC572" s="272"/>
      <c r="AD572" s="272"/>
      <c r="AE572" s="272"/>
      <c r="AF572" s="272"/>
      <c r="AG572" s="272"/>
      <c r="AH572" s="272"/>
      <c r="AI572" s="272"/>
      <c r="AJ572" s="272"/>
    </row>
    <row r="573" spans="1:36" ht="15.75" customHeight="1">
      <c r="A573" s="272"/>
      <c r="B573" s="274"/>
      <c r="C573" s="274"/>
      <c r="D573" s="273"/>
      <c r="E573" s="274"/>
      <c r="F573" s="274"/>
      <c r="G573" s="273"/>
      <c r="H573" s="273"/>
      <c r="I573" s="273"/>
      <c r="J573" s="273"/>
      <c r="K573" s="274"/>
      <c r="L573" s="274"/>
      <c r="M573" s="273"/>
      <c r="N573" s="273"/>
      <c r="O573" s="273"/>
      <c r="P573" s="273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  <c r="AA573" s="272"/>
      <c r="AB573" s="272"/>
      <c r="AC573" s="272"/>
      <c r="AD573" s="272"/>
      <c r="AE573" s="272"/>
      <c r="AF573" s="272"/>
      <c r="AG573" s="272"/>
      <c r="AH573" s="272"/>
      <c r="AI573" s="272"/>
      <c r="AJ573" s="272"/>
    </row>
    <row r="574" spans="1:36" ht="15.75" customHeight="1">
      <c r="A574" s="272"/>
      <c r="B574" s="274"/>
      <c r="C574" s="274"/>
      <c r="D574" s="273"/>
      <c r="E574" s="274"/>
      <c r="F574" s="274"/>
      <c r="G574" s="273"/>
      <c r="H574" s="273"/>
      <c r="I574" s="273"/>
      <c r="J574" s="273"/>
      <c r="K574" s="274"/>
      <c r="L574" s="274"/>
      <c r="M574" s="273"/>
      <c r="N574" s="273"/>
      <c r="O574" s="273"/>
      <c r="P574" s="273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  <c r="AA574" s="272"/>
      <c r="AB574" s="272"/>
      <c r="AC574" s="272"/>
      <c r="AD574" s="272"/>
      <c r="AE574" s="272"/>
      <c r="AF574" s="272"/>
      <c r="AG574" s="272"/>
      <c r="AH574" s="272"/>
      <c r="AI574" s="272"/>
      <c r="AJ574" s="272"/>
    </row>
    <row r="575" spans="1:36" ht="15.75" customHeight="1">
      <c r="A575" s="272"/>
      <c r="B575" s="274"/>
      <c r="C575" s="274"/>
      <c r="D575" s="273"/>
      <c r="E575" s="274"/>
      <c r="F575" s="274"/>
      <c r="G575" s="273"/>
      <c r="H575" s="273"/>
      <c r="I575" s="273"/>
      <c r="J575" s="273"/>
      <c r="K575" s="274"/>
      <c r="L575" s="274"/>
      <c r="M575" s="273"/>
      <c r="N575" s="273"/>
      <c r="O575" s="273"/>
      <c r="P575" s="273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  <c r="AA575" s="272"/>
      <c r="AB575" s="272"/>
      <c r="AC575" s="272"/>
      <c r="AD575" s="272"/>
      <c r="AE575" s="272"/>
      <c r="AF575" s="272"/>
      <c r="AG575" s="272"/>
      <c r="AH575" s="272"/>
      <c r="AI575" s="272"/>
      <c r="AJ575" s="272"/>
    </row>
    <row r="576" spans="1:36" ht="15.75" customHeight="1">
      <c r="A576" s="272"/>
      <c r="B576" s="274"/>
      <c r="C576" s="274"/>
      <c r="D576" s="273"/>
      <c r="E576" s="274"/>
      <c r="F576" s="274"/>
      <c r="G576" s="273"/>
      <c r="H576" s="273"/>
      <c r="I576" s="273"/>
      <c r="J576" s="273"/>
      <c r="K576" s="274"/>
      <c r="L576" s="274"/>
      <c r="M576" s="273"/>
      <c r="N576" s="273"/>
      <c r="O576" s="273"/>
      <c r="P576" s="273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  <c r="AA576" s="272"/>
      <c r="AB576" s="272"/>
      <c r="AC576" s="272"/>
      <c r="AD576" s="272"/>
      <c r="AE576" s="272"/>
      <c r="AF576" s="272"/>
      <c r="AG576" s="272"/>
      <c r="AH576" s="272"/>
      <c r="AI576" s="272"/>
      <c r="AJ576" s="272"/>
    </row>
    <row r="577" spans="1:36" ht="15.75" customHeight="1">
      <c r="A577" s="272"/>
      <c r="B577" s="274"/>
      <c r="C577" s="274"/>
      <c r="D577" s="273"/>
      <c r="E577" s="274"/>
      <c r="F577" s="274"/>
      <c r="G577" s="273"/>
      <c r="H577" s="273"/>
      <c r="I577" s="273"/>
      <c r="J577" s="273"/>
      <c r="K577" s="274"/>
      <c r="L577" s="274"/>
      <c r="M577" s="273"/>
      <c r="N577" s="273"/>
      <c r="O577" s="273"/>
      <c r="P577" s="273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  <c r="AA577" s="272"/>
      <c r="AB577" s="272"/>
      <c r="AC577" s="272"/>
      <c r="AD577" s="272"/>
      <c r="AE577" s="272"/>
      <c r="AF577" s="272"/>
      <c r="AG577" s="272"/>
      <c r="AH577" s="272"/>
      <c r="AI577" s="272"/>
      <c r="AJ577" s="272"/>
    </row>
    <row r="578" spans="1:36" ht="15.75" customHeight="1">
      <c r="A578" s="272"/>
      <c r="B578" s="274"/>
      <c r="C578" s="274"/>
      <c r="D578" s="273"/>
      <c r="E578" s="274"/>
      <c r="F578" s="274"/>
      <c r="G578" s="273"/>
      <c r="H578" s="273"/>
      <c r="I578" s="273"/>
      <c r="J578" s="273"/>
      <c r="K578" s="274"/>
      <c r="L578" s="274"/>
      <c r="M578" s="273"/>
      <c r="N578" s="273"/>
      <c r="O578" s="273"/>
      <c r="P578" s="273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  <c r="AA578" s="272"/>
      <c r="AB578" s="272"/>
      <c r="AC578" s="272"/>
      <c r="AD578" s="272"/>
      <c r="AE578" s="272"/>
      <c r="AF578" s="272"/>
      <c r="AG578" s="272"/>
      <c r="AH578" s="272"/>
      <c r="AI578" s="272"/>
      <c r="AJ578" s="272"/>
    </row>
    <row r="579" spans="1:36" ht="15.75" customHeight="1">
      <c r="A579" s="272"/>
      <c r="B579" s="274"/>
      <c r="C579" s="274"/>
      <c r="D579" s="273"/>
      <c r="E579" s="274"/>
      <c r="F579" s="274"/>
      <c r="G579" s="273"/>
      <c r="H579" s="273"/>
      <c r="I579" s="273"/>
      <c r="J579" s="273"/>
      <c r="K579" s="274"/>
      <c r="L579" s="274"/>
      <c r="M579" s="273"/>
      <c r="N579" s="273"/>
      <c r="O579" s="273"/>
      <c r="P579" s="273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  <c r="AA579" s="272"/>
      <c r="AB579" s="272"/>
      <c r="AC579" s="272"/>
      <c r="AD579" s="272"/>
      <c r="AE579" s="272"/>
      <c r="AF579" s="272"/>
      <c r="AG579" s="272"/>
      <c r="AH579" s="272"/>
      <c r="AI579" s="272"/>
      <c r="AJ579" s="272"/>
    </row>
    <row r="580" spans="1:36" ht="15.75" customHeight="1">
      <c r="A580" s="272"/>
      <c r="B580" s="274"/>
      <c r="C580" s="274"/>
      <c r="D580" s="273"/>
      <c r="E580" s="274"/>
      <c r="F580" s="274"/>
      <c r="G580" s="273"/>
      <c r="H580" s="273"/>
      <c r="I580" s="273"/>
      <c r="J580" s="273"/>
      <c r="K580" s="274"/>
      <c r="L580" s="274"/>
      <c r="M580" s="273"/>
      <c r="N580" s="273"/>
      <c r="O580" s="273"/>
      <c r="P580" s="273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  <c r="AA580" s="272"/>
      <c r="AB580" s="272"/>
      <c r="AC580" s="272"/>
      <c r="AD580" s="272"/>
      <c r="AE580" s="272"/>
      <c r="AF580" s="272"/>
      <c r="AG580" s="272"/>
      <c r="AH580" s="272"/>
      <c r="AI580" s="272"/>
      <c r="AJ580" s="272"/>
    </row>
    <row r="581" spans="1:36" ht="15.75" customHeight="1">
      <c r="A581" s="272"/>
      <c r="B581" s="274"/>
      <c r="C581" s="274"/>
      <c r="D581" s="273"/>
      <c r="E581" s="274"/>
      <c r="F581" s="274"/>
      <c r="G581" s="273"/>
      <c r="H581" s="273"/>
      <c r="I581" s="273"/>
      <c r="J581" s="273"/>
      <c r="K581" s="274"/>
      <c r="L581" s="274"/>
      <c r="M581" s="273"/>
      <c r="N581" s="273"/>
      <c r="O581" s="273"/>
      <c r="P581" s="273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  <c r="AA581" s="272"/>
      <c r="AB581" s="272"/>
      <c r="AC581" s="272"/>
      <c r="AD581" s="272"/>
      <c r="AE581" s="272"/>
      <c r="AF581" s="272"/>
      <c r="AG581" s="272"/>
      <c r="AH581" s="272"/>
      <c r="AI581" s="272"/>
      <c r="AJ581" s="272"/>
    </row>
    <row r="582" spans="1:36" ht="15.75" customHeight="1">
      <c r="A582" s="272"/>
      <c r="B582" s="274"/>
      <c r="C582" s="274"/>
      <c r="D582" s="273"/>
      <c r="E582" s="274"/>
      <c r="F582" s="274"/>
      <c r="G582" s="273"/>
      <c r="H582" s="273"/>
      <c r="I582" s="273"/>
      <c r="J582" s="273"/>
      <c r="K582" s="274"/>
      <c r="L582" s="274"/>
      <c r="M582" s="273"/>
      <c r="N582" s="273"/>
      <c r="O582" s="273"/>
      <c r="P582" s="273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  <c r="AA582" s="272"/>
      <c r="AB582" s="272"/>
      <c r="AC582" s="272"/>
      <c r="AD582" s="272"/>
      <c r="AE582" s="272"/>
      <c r="AF582" s="272"/>
      <c r="AG582" s="272"/>
      <c r="AH582" s="272"/>
      <c r="AI582" s="272"/>
      <c r="AJ582" s="272"/>
    </row>
    <row r="583" spans="1:36" ht="15.75" customHeight="1">
      <c r="A583" s="272"/>
      <c r="B583" s="274"/>
      <c r="C583" s="274"/>
      <c r="D583" s="273"/>
      <c r="E583" s="274"/>
      <c r="F583" s="274"/>
      <c r="G583" s="273"/>
      <c r="H583" s="273"/>
      <c r="I583" s="273"/>
      <c r="J583" s="273"/>
      <c r="K583" s="274"/>
      <c r="L583" s="274"/>
      <c r="M583" s="273"/>
      <c r="N583" s="273"/>
      <c r="O583" s="273"/>
      <c r="P583" s="273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  <c r="AA583" s="272"/>
      <c r="AB583" s="272"/>
      <c r="AC583" s="272"/>
      <c r="AD583" s="272"/>
      <c r="AE583" s="272"/>
      <c r="AF583" s="272"/>
      <c r="AG583" s="272"/>
      <c r="AH583" s="272"/>
      <c r="AI583" s="272"/>
      <c r="AJ583" s="272"/>
    </row>
    <row r="584" spans="1:36" ht="15.75" customHeight="1">
      <c r="A584" s="272"/>
      <c r="B584" s="274"/>
      <c r="C584" s="274"/>
      <c r="D584" s="273"/>
      <c r="E584" s="274"/>
      <c r="F584" s="274"/>
      <c r="G584" s="273"/>
      <c r="H584" s="273"/>
      <c r="I584" s="273"/>
      <c r="J584" s="273"/>
      <c r="K584" s="274"/>
      <c r="L584" s="274"/>
      <c r="M584" s="273"/>
      <c r="N584" s="273"/>
      <c r="O584" s="273"/>
      <c r="P584" s="273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  <c r="AA584" s="272"/>
      <c r="AB584" s="272"/>
      <c r="AC584" s="272"/>
      <c r="AD584" s="272"/>
      <c r="AE584" s="272"/>
      <c r="AF584" s="272"/>
      <c r="AG584" s="272"/>
      <c r="AH584" s="272"/>
      <c r="AI584" s="272"/>
      <c r="AJ584" s="272"/>
    </row>
    <row r="585" spans="1:36" ht="15.75" customHeight="1">
      <c r="A585" s="272"/>
      <c r="B585" s="274"/>
      <c r="C585" s="274"/>
      <c r="D585" s="273"/>
      <c r="E585" s="274"/>
      <c r="F585" s="274"/>
      <c r="G585" s="273"/>
      <c r="H585" s="273"/>
      <c r="I585" s="273"/>
      <c r="J585" s="273"/>
      <c r="K585" s="274"/>
      <c r="L585" s="274"/>
      <c r="M585" s="273"/>
      <c r="N585" s="273"/>
      <c r="O585" s="273"/>
      <c r="P585" s="273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  <c r="AA585" s="272"/>
      <c r="AB585" s="272"/>
      <c r="AC585" s="272"/>
      <c r="AD585" s="272"/>
      <c r="AE585" s="272"/>
      <c r="AF585" s="272"/>
      <c r="AG585" s="272"/>
      <c r="AH585" s="272"/>
      <c r="AI585" s="272"/>
      <c r="AJ585" s="272"/>
    </row>
    <row r="586" spans="1:36" ht="15.75" customHeight="1">
      <c r="A586" s="272"/>
      <c r="B586" s="274"/>
      <c r="C586" s="274"/>
      <c r="D586" s="273"/>
      <c r="E586" s="274"/>
      <c r="F586" s="274"/>
      <c r="G586" s="273"/>
      <c r="H586" s="273"/>
      <c r="I586" s="273"/>
      <c r="J586" s="273"/>
      <c r="K586" s="274"/>
      <c r="L586" s="274"/>
      <c r="M586" s="273"/>
      <c r="N586" s="273"/>
      <c r="O586" s="273"/>
      <c r="P586" s="273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  <c r="AA586" s="272"/>
      <c r="AB586" s="272"/>
      <c r="AC586" s="272"/>
      <c r="AD586" s="272"/>
      <c r="AE586" s="272"/>
      <c r="AF586" s="272"/>
      <c r="AG586" s="272"/>
      <c r="AH586" s="272"/>
      <c r="AI586" s="272"/>
      <c r="AJ586" s="272"/>
    </row>
    <row r="587" spans="1:36" ht="15.75" customHeight="1">
      <c r="A587" s="272"/>
      <c r="B587" s="274"/>
      <c r="C587" s="274"/>
      <c r="D587" s="273"/>
      <c r="E587" s="274"/>
      <c r="F587" s="274"/>
      <c r="G587" s="273"/>
      <c r="H587" s="273"/>
      <c r="I587" s="273"/>
      <c r="J587" s="273"/>
      <c r="K587" s="274"/>
      <c r="L587" s="274"/>
      <c r="M587" s="273"/>
      <c r="N587" s="273"/>
      <c r="O587" s="273"/>
      <c r="P587" s="273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  <c r="AA587" s="272"/>
      <c r="AB587" s="272"/>
      <c r="AC587" s="272"/>
      <c r="AD587" s="272"/>
      <c r="AE587" s="272"/>
      <c r="AF587" s="272"/>
      <c r="AG587" s="272"/>
      <c r="AH587" s="272"/>
      <c r="AI587" s="272"/>
      <c r="AJ587" s="272"/>
    </row>
    <row r="588" spans="1:36" ht="15.75" customHeight="1">
      <c r="A588" s="272"/>
      <c r="B588" s="274"/>
      <c r="C588" s="274"/>
      <c r="D588" s="273"/>
      <c r="E588" s="274"/>
      <c r="F588" s="274"/>
      <c r="G588" s="273"/>
      <c r="H588" s="273"/>
      <c r="I588" s="273"/>
      <c r="J588" s="273"/>
      <c r="K588" s="274"/>
      <c r="L588" s="274"/>
      <c r="M588" s="273"/>
      <c r="N588" s="273"/>
      <c r="O588" s="273"/>
      <c r="P588" s="273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  <c r="AA588" s="272"/>
      <c r="AB588" s="272"/>
      <c r="AC588" s="272"/>
      <c r="AD588" s="272"/>
      <c r="AE588" s="272"/>
      <c r="AF588" s="272"/>
      <c r="AG588" s="272"/>
      <c r="AH588" s="272"/>
      <c r="AI588" s="272"/>
      <c r="AJ588" s="272"/>
    </row>
    <row r="589" spans="1:36" ht="15.75" customHeight="1">
      <c r="A589" s="272"/>
      <c r="B589" s="274"/>
      <c r="C589" s="274"/>
      <c r="D589" s="273"/>
      <c r="E589" s="274"/>
      <c r="F589" s="274"/>
      <c r="G589" s="273"/>
      <c r="H589" s="273"/>
      <c r="I589" s="273"/>
      <c r="J589" s="273"/>
      <c r="K589" s="274"/>
      <c r="L589" s="274"/>
      <c r="M589" s="273"/>
      <c r="N589" s="273"/>
      <c r="O589" s="273"/>
      <c r="P589" s="273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  <c r="AA589" s="272"/>
      <c r="AB589" s="272"/>
      <c r="AC589" s="272"/>
      <c r="AD589" s="272"/>
      <c r="AE589" s="272"/>
      <c r="AF589" s="272"/>
      <c r="AG589" s="272"/>
      <c r="AH589" s="272"/>
      <c r="AI589" s="272"/>
      <c r="AJ589" s="272"/>
    </row>
    <row r="590" spans="1:36" ht="15.75" customHeight="1">
      <c r="A590" s="272"/>
      <c r="B590" s="274"/>
      <c r="C590" s="274"/>
      <c r="D590" s="273"/>
      <c r="E590" s="274"/>
      <c r="F590" s="274"/>
      <c r="G590" s="273"/>
      <c r="H590" s="273"/>
      <c r="I590" s="273"/>
      <c r="J590" s="273"/>
      <c r="K590" s="274"/>
      <c r="L590" s="274"/>
      <c r="M590" s="273"/>
      <c r="N590" s="273"/>
      <c r="O590" s="273"/>
      <c r="P590" s="273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  <c r="AA590" s="272"/>
      <c r="AB590" s="272"/>
      <c r="AC590" s="272"/>
      <c r="AD590" s="272"/>
      <c r="AE590" s="272"/>
      <c r="AF590" s="272"/>
      <c r="AG590" s="272"/>
      <c r="AH590" s="272"/>
      <c r="AI590" s="272"/>
      <c r="AJ590" s="272"/>
    </row>
    <row r="591" spans="1:36" ht="15.75" customHeight="1">
      <c r="A591" s="272"/>
      <c r="B591" s="274"/>
      <c r="C591" s="274"/>
      <c r="D591" s="273"/>
      <c r="E591" s="274"/>
      <c r="F591" s="274"/>
      <c r="G591" s="273"/>
      <c r="H591" s="273"/>
      <c r="I591" s="273"/>
      <c r="J591" s="273"/>
      <c r="K591" s="274"/>
      <c r="L591" s="274"/>
      <c r="M591" s="273"/>
      <c r="N591" s="273"/>
      <c r="O591" s="273"/>
      <c r="P591" s="273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  <c r="AA591" s="272"/>
      <c r="AB591" s="272"/>
      <c r="AC591" s="272"/>
      <c r="AD591" s="272"/>
      <c r="AE591" s="272"/>
      <c r="AF591" s="272"/>
      <c r="AG591" s="272"/>
      <c r="AH591" s="272"/>
      <c r="AI591" s="272"/>
      <c r="AJ591" s="272"/>
    </row>
    <row r="592" spans="1:36" ht="15.75" customHeight="1">
      <c r="A592" s="272"/>
      <c r="B592" s="274"/>
      <c r="C592" s="274"/>
      <c r="D592" s="273"/>
      <c r="E592" s="274"/>
      <c r="F592" s="274"/>
      <c r="G592" s="273"/>
      <c r="H592" s="273"/>
      <c r="I592" s="273"/>
      <c r="J592" s="273"/>
      <c r="K592" s="274"/>
      <c r="L592" s="274"/>
      <c r="M592" s="273"/>
      <c r="N592" s="273"/>
      <c r="O592" s="273"/>
      <c r="P592" s="273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  <c r="AA592" s="272"/>
      <c r="AB592" s="272"/>
      <c r="AC592" s="272"/>
      <c r="AD592" s="272"/>
      <c r="AE592" s="272"/>
      <c r="AF592" s="272"/>
      <c r="AG592" s="272"/>
      <c r="AH592" s="272"/>
      <c r="AI592" s="272"/>
      <c r="AJ592" s="272"/>
    </row>
    <row r="593" spans="1:36" ht="15.75" customHeight="1">
      <c r="A593" s="272"/>
      <c r="B593" s="274"/>
      <c r="C593" s="274"/>
      <c r="D593" s="273"/>
      <c r="E593" s="274"/>
      <c r="F593" s="274"/>
      <c r="G593" s="273"/>
      <c r="H593" s="273"/>
      <c r="I593" s="273"/>
      <c r="J593" s="273"/>
      <c r="K593" s="274"/>
      <c r="L593" s="274"/>
      <c r="M593" s="273"/>
      <c r="N593" s="273"/>
      <c r="O593" s="273"/>
      <c r="P593" s="273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  <c r="AA593" s="272"/>
      <c r="AB593" s="272"/>
      <c r="AC593" s="272"/>
      <c r="AD593" s="272"/>
      <c r="AE593" s="272"/>
      <c r="AF593" s="272"/>
      <c r="AG593" s="272"/>
      <c r="AH593" s="272"/>
      <c r="AI593" s="272"/>
      <c r="AJ593" s="272"/>
    </row>
    <row r="594" spans="1:36" ht="15.75" customHeight="1">
      <c r="A594" s="272"/>
      <c r="B594" s="274"/>
      <c r="C594" s="274"/>
      <c r="D594" s="273"/>
      <c r="E594" s="274"/>
      <c r="F594" s="274"/>
      <c r="G594" s="273"/>
      <c r="H594" s="273"/>
      <c r="I594" s="273"/>
      <c r="J594" s="273"/>
      <c r="K594" s="274"/>
      <c r="L594" s="274"/>
      <c r="M594" s="273"/>
      <c r="N594" s="273"/>
      <c r="O594" s="273"/>
      <c r="P594" s="273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  <c r="AA594" s="272"/>
      <c r="AB594" s="272"/>
      <c r="AC594" s="272"/>
      <c r="AD594" s="272"/>
      <c r="AE594" s="272"/>
      <c r="AF594" s="272"/>
      <c r="AG594" s="272"/>
      <c r="AH594" s="272"/>
      <c r="AI594" s="272"/>
      <c r="AJ594" s="272"/>
    </row>
    <row r="595" spans="1:36" ht="15.75" customHeight="1">
      <c r="A595" s="272"/>
      <c r="B595" s="274"/>
      <c r="C595" s="274"/>
      <c r="D595" s="273"/>
      <c r="E595" s="274"/>
      <c r="F595" s="274"/>
      <c r="G595" s="273"/>
      <c r="H595" s="273"/>
      <c r="I595" s="273"/>
      <c r="J595" s="273"/>
      <c r="K595" s="274"/>
      <c r="L595" s="274"/>
      <c r="M595" s="273"/>
      <c r="N595" s="273"/>
      <c r="O595" s="273"/>
      <c r="P595" s="273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  <c r="AA595" s="272"/>
      <c r="AB595" s="272"/>
      <c r="AC595" s="272"/>
      <c r="AD595" s="272"/>
      <c r="AE595" s="272"/>
      <c r="AF595" s="272"/>
      <c r="AG595" s="272"/>
      <c r="AH595" s="272"/>
      <c r="AI595" s="272"/>
      <c r="AJ595" s="272"/>
    </row>
    <row r="596" spans="1:36" ht="15.75" customHeight="1">
      <c r="A596" s="272"/>
      <c r="B596" s="274"/>
      <c r="C596" s="274"/>
      <c r="D596" s="273"/>
      <c r="E596" s="274"/>
      <c r="F596" s="274"/>
      <c r="G596" s="273"/>
      <c r="H596" s="273"/>
      <c r="I596" s="273"/>
      <c r="J596" s="273"/>
      <c r="K596" s="274"/>
      <c r="L596" s="274"/>
      <c r="M596" s="273"/>
      <c r="N596" s="273"/>
      <c r="O596" s="273"/>
      <c r="P596" s="273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  <c r="AA596" s="272"/>
      <c r="AB596" s="272"/>
      <c r="AC596" s="272"/>
      <c r="AD596" s="272"/>
      <c r="AE596" s="272"/>
      <c r="AF596" s="272"/>
      <c r="AG596" s="272"/>
      <c r="AH596" s="272"/>
      <c r="AI596" s="272"/>
      <c r="AJ596" s="272"/>
    </row>
    <row r="597" spans="1:36" ht="15.75" customHeight="1">
      <c r="A597" s="272"/>
      <c r="B597" s="274"/>
      <c r="C597" s="274"/>
      <c r="D597" s="273"/>
      <c r="E597" s="274"/>
      <c r="F597" s="274"/>
      <c r="G597" s="273"/>
      <c r="H597" s="273"/>
      <c r="I597" s="273"/>
      <c r="J597" s="273"/>
      <c r="K597" s="274"/>
      <c r="L597" s="274"/>
      <c r="M597" s="273"/>
      <c r="N597" s="273"/>
      <c r="O597" s="273"/>
      <c r="P597" s="273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  <c r="AA597" s="272"/>
      <c r="AB597" s="272"/>
      <c r="AC597" s="272"/>
      <c r="AD597" s="272"/>
      <c r="AE597" s="272"/>
      <c r="AF597" s="272"/>
      <c r="AG597" s="272"/>
      <c r="AH597" s="272"/>
      <c r="AI597" s="272"/>
      <c r="AJ597" s="272"/>
    </row>
    <row r="598" spans="1:36" ht="15.75" customHeight="1">
      <c r="A598" s="272"/>
      <c r="B598" s="274"/>
      <c r="C598" s="274"/>
      <c r="D598" s="273"/>
      <c r="E598" s="274"/>
      <c r="F598" s="274"/>
      <c r="G598" s="273"/>
      <c r="H598" s="273"/>
      <c r="I598" s="273"/>
      <c r="J598" s="273"/>
      <c r="K598" s="274"/>
      <c r="L598" s="274"/>
      <c r="M598" s="273"/>
      <c r="N598" s="273"/>
      <c r="O598" s="273"/>
      <c r="P598" s="273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  <c r="AA598" s="272"/>
      <c r="AB598" s="272"/>
      <c r="AC598" s="272"/>
      <c r="AD598" s="272"/>
      <c r="AE598" s="272"/>
      <c r="AF598" s="272"/>
      <c r="AG598" s="272"/>
      <c r="AH598" s="272"/>
      <c r="AI598" s="272"/>
      <c r="AJ598" s="272"/>
    </row>
    <row r="599" spans="1:36" ht="15.75" customHeight="1">
      <c r="A599" s="272"/>
      <c r="B599" s="274"/>
      <c r="C599" s="274"/>
      <c r="D599" s="273"/>
      <c r="E599" s="274"/>
      <c r="F599" s="274"/>
      <c r="G599" s="273"/>
      <c r="H599" s="273"/>
      <c r="I599" s="273"/>
      <c r="J599" s="273"/>
      <c r="K599" s="274"/>
      <c r="L599" s="274"/>
      <c r="M599" s="273"/>
      <c r="N599" s="273"/>
      <c r="O599" s="273"/>
      <c r="P599" s="273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  <c r="AA599" s="272"/>
      <c r="AB599" s="272"/>
      <c r="AC599" s="272"/>
      <c r="AD599" s="272"/>
      <c r="AE599" s="272"/>
      <c r="AF599" s="272"/>
      <c r="AG599" s="272"/>
      <c r="AH599" s="272"/>
      <c r="AI599" s="272"/>
      <c r="AJ599" s="272"/>
    </row>
    <row r="600" spans="1:36" ht="15.75" customHeight="1">
      <c r="A600" s="272"/>
      <c r="B600" s="274"/>
      <c r="C600" s="274"/>
      <c r="D600" s="273"/>
      <c r="E600" s="274"/>
      <c r="F600" s="274"/>
      <c r="G600" s="273"/>
      <c r="H600" s="273"/>
      <c r="I600" s="273"/>
      <c r="J600" s="273"/>
      <c r="K600" s="274"/>
      <c r="L600" s="274"/>
      <c r="M600" s="273"/>
      <c r="N600" s="273"/>
      <c r="O600" s="273"/>
      <c r="P600" s="273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  <c r="AA600" s="272"/>
      <c r="AB600" s="272"/>
      <c r="AC600" s="272"/>
      <c r="AD600" s="272"/>
      <c r="AE600" s="272"/>
      <c r="AF600" s="272"/>
      <c r="AG600" s="272"/>
      <c r="AH600" s="272"/>
      <c r="AI600" s="272"/>
      <c r="AJ600" s="272"/>
    </row>
    <row r="601" spans="1:36" ht="15.75" customHeight="1">
      <c r="A601" s="272"/>
      <c r="B601" s="274"/>
      <c r="C601" s="274"/>
      <c r="D601" s="273"/>
      <c r="E601" s="274"/>
      <c r="F601" s="274"/>
      <c r="G601" s="273"/>
      <c r="H601" s="273"/>
      <c r="I601" s="273"/>
      <c r="J601" s="273"/>
      <c r="K601" s="274"/>
      <c r="L601" s="274"/>
      <c r="M601" s="273"/>
      <c r="N601" s="273"/>
      <c r="O601" s="273"/>
      <c r="P601" s="273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  <c r="AA601" s="272"/>
      <c r="AB601" s="272"/>
      <c r="AC601" s="272"/>
      <c r="AD601" s="272"/>
      <c r="AE601" s="272"/>
      <c r="AF601" s="272"/>
      <c r="AG601" s="272"/>
      <c r="AH601" s="272"/>
      <c r="AI601" s="272"/>
      <c r="AJ601" s="272"/>
    </row>
    <row r="602" spans="1:36" ht="15.75" customHeight="1">
      <c r="A602" s="272"/>
      <c r="B602" s="274"/>
      <c r="C602" s="274"/>
      <c r="D602" s="273"/>
      <c r="E602" s="274"/>
      <c r="F602" s="274"/>
      <c r="G602" s="273"/>
      <c r="H602" s="273"/>
      <c r="I602" s="273"/>
      <c r="J602" s="273"/>
      <c r="K602" s="274"/>
      <c r="L602" s="274"/>
      <c r="M602" s="273"/>
      <c r="N602" s="273"/>
      <c r="O602" s="273"/>
      <c r="P602" s="273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  <c r="AA602" s="272"/>
      <c r="AB602" s="272"/>
      <c r="AC602" s="272"/>
      <c r="AD602" s="272"/>
      <c r="AE602" s="272"/>
      <c r="AF602" s="272"/>
      <c r="AG602" s="272"/>
      <c r="AH602" s="272"/>
      <c r="AI602" s="272"/>
      <c r="AJ602" s="272"/>
    </row>
    <row r="603" spans="1:36" ht="15.75" customHeight="1">
      <c r="A603" s="272"/>
      <c r="B603" s="274"/>
      <c r="C603" s="274"/>
      <c r="D603" s="273"/>
      <c r="E603" s="274"/>
      <c r="F603" s="274"/>
      <c r="G603" s="273"/>
      <c r="H603" s="273"/>
      <c r="I603" s="273"/>
      <c r="J603" s="273"/>
      <c r="K603" s="274"/>
      <c r="L603" s="274"/>
      <c r="M603" s="273"/>
      <c r="N603" s="273"/>
      <c r="O603" s="273"/>
      <c r="P603" s="273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  <c r="AA603" s="272"/>
      <c r="AB603" s="272"/>
      <c r="AC603" s="272"/>
      <c r="AD603" s="272"/>
      <c r="AE603" s="272"/>
      <c r="AF603" s="272"/>
      <c r="AG603" s="272"/>
      <c r="AH603" s="272"/>
      <c r="AI603" s="272"/>
      <c r="AJ603" s="272"/>
    </row>
    <row r="604" spans="1:36" ht="15.75" customHeight="1">
      <c r="A604" s="272"/>
      <c r="B604" s="274"/>
      <c r="C604" s="274"/>
      <c r="D604" s="273"/>
      <c r="E604" s="274"/>
      <c r="F604" s="274"/>
      <c r="G604" s="273"/>
      <c r="H604" s="273"/>
      <c r="I604" s="273"/>
      <c r="J604" s="273"/>
      <c r="K604" s="274"/>
      <c r="L604" s="274"/>
      <c r="M604" s="273"/>
      <c r="N604" s="273"/>
      <c r="O604" s="273"/>
      <c r="P604" s="273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  <c r="AA604" s="272"/>
      <c r="AB604" s="272"/>
      <c r="AC604" s="272"/>
      <c r="AD604" s="272"/>
      <c r="AE604" s="272"/>
      <c r="AF604" s="272"/>
      <c r="AG604" s="272"/>
      <c r="AH604" s="272"/>
      <c r="AI604" s="272"/>
      <c r="AJ604" s="272"/>
    </row>
    <row r="605" spans="1:36" ht="15.75" customHeight="1">
      <c r="A605" s="272"/>
      <c r="B605" s="274"/>
      <c r="C605" s="274"/>
      <c r="D605" s="273"/>
      <c r="E605" s="274"/>
      <c r="F605" s="274"/>
      <c r="G605" s="273"/>
      <c r="H605" s="273"/>
      <c r="I605" s="273"/>
      <c r="J605" s="273"/>
      <c r="K605" s="274"/>
      <c r="L605" s="274"/>
      <c r="M605" s="273"/>
      <c r="N605" s="273"/>
      <c r="O605" s="273"/>
      <c r="P605" s="273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  <c r="AA605" s="272"/>
      <c r="AB605" s="272"/>
      <c r="AC605" s="272"/>
      <c r="AD605" s="272"/>
      <c r="AE605" s="272"/>
      <c r="AF605" s="272"/>
      <c r="AG605" s="272"/>
      <c r="AH605" s="272"/>
      <c r="AI605" s="272"/>
      <c r="AJ605" s="272"/>
    </row>
    <row r="606" spans="1:36" ht="15.75" customHeight="1">
      <c r="A606" s="272"/>
      <c r="B606" s="274"/>
      <c r="C606" s="274"/>
      <c r="D606" s="273"/>
      <c r="E606" s="274"/>
      <c r="F606" s="274"/>
      <c r="G606" s="273"/>
      <c r="H606" s="273"/>
      <c r="I606" s="273"/>
      <c r="J606" s="273"/>
      <c r="K606" s="274"/>
      <c r="L606" s="274"/>
      <c r="M606" s="273"/>
      <c r="N606" s="273"/>
      <c r="O606" s="273"/>
      <c r="P606" s="273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  <c r="AA606" s="272"/>
      <c r="AB606" s="272"/>
      <c r="AC606" s="272"/>
      <c r="AD606" s="272"/>
      <c r="AE606" s="272"/>
      <c r="AF606" s="272"/>
      <c r="AG606" s="272"/>
      <c r="AH606" s="272"/>
      <c r="AI606" s="272"/>
      <c r="AJ606" s="272"/>
    </row>
    <row r="607" spans="1:36" ht="15.75" customHeight="1">
      <c r="A607" s="272"/>
      <c r="B607" s="274"/>
      <c r="C607" s="274"/>
      <c r="D607" s="273"/>
      <c r="E607" s="274"/>
      <c r="F607" s="274"/>
      <c r="G607" s="273"/>
      <c r="H607" s="273"/>
      <c r="I607" s="273"/>
      <c r="J607" s="273"/>
      <c r="K607" s="274"/>
      <c r="L607" s="274"/>
      <c r="M607" s="273"/>
      <c r="N607" s="273"/>
      <c r="O607" s="273"/>
      <c r="P607" s="273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  <c r="AA607" s="272"/>
      <c r="AB607" s="272"/>
      <c r="AC607" s="272"/>
      <c r="AD607" s="272"/>
      <c r="AE607" s="272"/>
      <c r="AF607" s="272"/>
      <c r="AG607" s="272"/>
      <c r="AH607" s="272"/>
      <c r="AI607" s="272"/>
      <c r="AJ607" s="272"/>
    </row>
    <row r="608" spans="1:36" ht="15.75" customHeight="1">
      <c r="A608" s="272"/>
      <c r="B608" s="274"/>
      <c r="C608" s="274"/>
      <c r="D608" s="273"/>
      <c r="E608" s="274"/>
      <c r="F608" s="274"/>
      <c r="G608" s="273"/>
      <c r="H608" s="273"/>
      <c r="I608" s="273"/>
      <c r="J608" s="273"/>
      <c r="K608" s="274"/>
      <c r="L608" s="274"/>
      <c r="M608" s="273"/>
      <c r="N608" s="273"/>
      <c r="O608" s="273"/>
      <c r="P608" s="273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  <c r="AA608" s="272"/>
      <c r="AB608" s="272"/>
      <c r="AC608" s="272"/>
      <c r="AD608" s="272"/>
      <c r="AE608" s="272"/>
      <c r="AF608" s="272"/>
      <c r="AG608" s="272"/>
      <c r="AH608" s="272"/>
      <c r="AI608" s="272"/>
      <c r="AJ608" s="272"/>
    </row>
    <row r="609" spans="1:36" ht="15.75" customHeight="1">
      <c r="A609" s="272"/>
      <c r="B609" s="274"/>
      <c r="C609" s="274"/>
      <c r="D609" s="273"/>
      <c r="E609" s="274"/>
      <c r="F609" s="274"/>
      <c r="G609" s="273"/>
      <c r="H609" s="273"/>
      <c r="I609" s="273"/>
      <c r="J609" s="273"/>
      <c r="K609" s="274"/>
      <c r="L609" s="274"/>
      <c r="M609" s="273"/>
      <c r="N609" s="273"/>
      <c r="O609" s="273"/>
      <c r="P609" s="273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  <c r="AA609" s="272"/>
      <c r="AB609" s="272"/>
      <c r="AC609" s="272"/>
      <c r="AD609" s="272"/>
      <c r="AE609" s="272"/>
      <c r="AF609" s="272"/>
      <c r="AG609" s="272"/>
      <c r="AH609" s="272"/>
      <c r="AI609" s="272"/>
      <c r="AJ609" s="272"/>
    </row>
    <row r="610" spans="1:36" ht="15.75" customHeight="1">
      <c r="A610" s="272"/>
      <c r="B610" s="274"/>
      <c r="C610" s="274"/>
      <c r="D610" s="273"/>
      <c r="E610" s="274"/>
      <c r="F610" s="274"/>
      <c r="G610" s="273"/>
      <c r="H610" s="273"/>
      <c r="I610" s="273"/>
      <c r="J610" s="273"/>
      <c r="K610" s="274"/>
      <c r="L610" s="274"/>
      <c r="M610" s="273"/>
      <c r="N610" s="273"/>
      <c r="O610" s="273"/>
      <c r="P610" s="273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  <c r="AA610" s="272"/>
      <c r="AB610" s="272"/>
      <c r="AC610" s="272"/>
      <c r="AD610" s="272"/>
      <c r="AE610" s="272"/>
      <c r="AF610" s="272"/>
      <c r="AG610" s="272"/>
      <c r="AH610" s="272"/>
      <c r="AI610" s="272"/>
      <c r="AJ610" s="272"/>
    </row>
    <row r="611" spans="1:36" ht="15.75" customHeight="1">
      <c r="A611" s="272"/>
      <c r="B611" s="274"/>
      <c r="C611" s="274"/>
      <c r="D611" s="273"/>
      <c r="E611" s="274"/>
      <c r="F611" s="274"/>
      <c r="G611" s="273"/>
      <c r="H611" s="273"/>
      <c r="I611" s="273"/>
      <c r="J611" s="273"/>
      <c r="K611" s="274"/>
      <c r="L611" s="274"/>
      <c r="M611" s="273"/>
      <c r="N611" s="273"/>
      <c r="O611" s="273"/>
      <c r="P611" s="273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  <c r="AA611" s="272"/>
      <c r="AB611" s="272"/>
      <c r="AC611" s="272"/>
      <c r="AD611" s="272"/>
      <c r="AE611" s="272"/>
      <c r="AF611" s="272"/>
      <c r="AG611" s="272"/>
      <c r="AH611" s="272"/>
      <c r="AI611" s="272"/>
      <c r="AJ611" s="272"/>
    </row>
    <row r="612" spans="1:36" ht="15.75" customHeight="1">
      <c r="A612" s="272"/>
      <c r="B612" s="274"/>
      <c r="C612" s="274"/>
      <c r="D612" s="273"/>
      <c r="E612" s="274"/>
      <c r="F612" s="274"/>
      <c r="G612" s="273"/>
      <c r="H612" s="273"/>
      <c r="I612" s="273"/>
      <c r="J612" s="273"/>
      <c r="K612" s="274"/>
      <c r="L612" s="274"/>
      <c r="M612" s="273"/>
      <c r="N612" s="273"/>
      <c r="O612" s="273"/>
      <c r="P612" s="273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  <c r="AA612" s="272"/>
      <c r="AB612" s="272"/>
      <c r="AC612" s="272"/>
      <c r="AD612" s="272"/>
      <c r="AE612" s="272"/>
      <c r="AF612" s="272"/>
      <c r="AG612" s="272"/>
      <c r="AH612" s="272"/>
      <c r="AI612" s="272"/>
      <c r="AJ612" s="272"/>
    </row>
    <row r="613" spans="1:36" ht="15.75" customHeight="1">
      <c r="A613" s="272"/>
      <c r="B613" s="274"/>
      <c r="C613" s="274"/>
      <c r="D613" s="273"/>
      <c r="E613" s="274"/>
      <c r="F613" s="274"/>
      <c r="G613" s="273"/>
      <c r="H613" s="273"/>
      <c r="I613" s="273"/>
      <c r="J613" s="273"/>
      <c r="K613" s="274"/>
      <c r="L613" s="274"/>
      <c r="M613" s="273"/>
      <c r="N613" s="273"/>
      <c r="O613" s="273"/>
      <c r="P613" s="273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  <c r="AA613" s="272"/>
      <c r="AB613" s="272"/>
      <c r="AC613" s="272"/>
      <c r="AD613" s="272"/>
      <c r="AE613" s="272"/>
      <c r="AF613" s="272"/>
      <c r="AG613" s="272"/>
      <c r="AH613" s="272"/>
      <c r="AI613" s="272"/>
      <c r="AJ613" s="272"/>
    </row>
    <row r="614" spans="1:36" ht="15.75" customHeight="1">
      <c r="A614" s="272"/>
      <c r="B614" s="274"/>
      <c r="C614" s="274"/>
      <c r="D614" s="273"/>
      <c r="E614" s="274"/>
      <c r="F614" s="274"/>
      <c r="G614" s="273"/>
      <c r="H614" s="273"/>
      <c r="I614" s="273"/>
      <c r="J614" s="273"/>
      <c r="K614" s="274"/>
      <c r="L614" s="274"/>
      <c r="M614" s="273"/>
      <c r="N614" s="273"/>
      <c r="O614" s="273"/>
      <c r="P614" s="273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  <c r="AA614" s="272"/>
      <c r="AB614" s="272"/>
      <c r="AC614" s="272"/>
      <c r="AD614" s="272"/>
      <c r="AE614" s="272"/>
      <c r="AF614" s="272"/>
      <c r="AG614" s="272"/>
      <c r="AH614" s="272"/>
      <c r="AI614" s="272"/>
      <c r="AJ614" s="272"/>
    </row>
    <row r="615" spans="1:36" ht="15.75" customHeight="1">
      <c r="A615" s="272"/>
      <c r="B615" s="274"/>
      <c r="C615" s="274"/>
      <c r="D615" s="273"/>
      <c r="E615" s="274"/>
      <c r="F615" s="274"/>
      <c r="G615" s="273"/>
      <c r="H615" s="273"/>
      <c r="I615" s="273"/>
      <c r="J615" s="273"/>
      <c r="K615" s="274"/>
      <c r="L615" s="274"/>
      <c r="M615" s="273"/>
      <c r="N615" s="273"/>
      <c r="O615" s="273"/>
      <c r="P615" s="273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  <c r="AA615" s="272"/>
      <c r="AB615" s="272"/>
      <c r="AC615" s="272"/>
      <c r="AD615" s="272"/>
      <c r="AE615" s="272"/>
      <c r="AF615" s="272"/>
      <c r="AG615" s="272"/>
      <c r="AH615" s="272"/>
      <c r="AI615" s="272"/>
      <c r="AJ615" s="272"/>
    </row>
    <row r="616" spans="1:36" ht="15.75" customHeight="1">
      <c r="A616" s="272"/>
      <c r="B616" s="274"/>
      <c r="C616" s="274"/>
      <c r="D616" s="273"/>
      <c r="E616" s="274"/>
      <c r="F616" s="274"/>
      <c r="G616" s="273"/>
      <c r="H616" s="273"/>
      <c r="I616" s="273"/>
      <c r="J616" s="273"/>
      <c r="K616" s="274"/>
      <c r="L616" s="274"/>
      <c r="M616" s="273"/>
      <c r="N616" s="273"/>
      <c r="O616" s="273"/>
      <c r="P616" s="273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  <c r="AA616" s="272"/>
      <c r="AB616" s="272"/>
      <c r="AC616" s="272"/>
      <c r="AD616" s="272"/>
      <c r="AE616" s="272"/>
      <c r="AF616" s="272"/>
      <c r="AG616" s="272"/>
      <c r="AH616" s="272"/>
      <c r="AI616" s="272"/>
      <c r="AJ616" s="272"/>
    </row>
    <row r="617" spans="1:36" ht="15.75" customHeight="1">
      <c r="A617" s="272"/>
      <c r="B617" s="274"/>
      <c r="C617" s="274"/>
      <c r="D617" s="273"/>
      <c r="E617" s="274"/>
      <c r="F617" s="274"/>
      <c r="G617" s="273"/>
      <c r="H617" s="273"/>
      <c r="I617" s="273"/>
      <c r="J617" s="273"/>
      <c r="K617" s="274"/>
      <c r="L617" s="274"/>
      <c r="M617" s="273"/>
      <c r="N617" s="273"/>
      <c r="O617" s="273"/>
      <c r="P617" s="273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  <c r="AA617" s="272"/>
      <c r="AB617" s="272"/>
      <c r="AC617" s="272"/>
      <c r="AD617" s="272"/>
      <c r="AE617" s="272"/>
      <c r="AF617" s="272"/>
      <c r="AG617" s="272"/>
      <c r="AH617" s="272"/>
      <c r="AI617" s="272"/>
      <c r="AJ617" s="272"/>
    </row>
    <row r="618" spans="1:36" ht="15.75" customHeight="1">
      <c r="A618" s="272"/>
      <c r="B618" s="274"/>
      <c r="C618" s="274"/>
      <c r="D618" s="273"/>
      <c r="E618" s="274"/>
      <c r="F618" s="274"/>
      <c r="G618" s="273"/>
      <c r="H618" s="273"/>
      <c r="I618" s="273"/>
      <c r="J618" s="273"/>
      <c r="K618" s="274"/>
      <c r="L618" s="274"/>
      <c r="M618" s="273"/>
      <c r="N618" s="273"/>
      <c r="O618" s="273"/>
      <c r="P618" s="273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  <c r="AA618" s="272"/>
      <c r="AB618" s="272"/>
      <c r="AC618" s="272"/>
      <c r="AD618" s="272"/>
      <c r="AE618" s="272"/>
      <c r="AF618" s="272"/>
      <c r="AG618" s="272"/>
      <c r="AH618" s="272"/>
      <c r="AI618" s="272"/>
      <c r="AJ618" s="272"/>
    </row>
    <row r="619" spans="1:36" ht="15.75" customHeight="1">
      <c r="A619" s="272"/>
      <c r="B619" s="274"/>
      <c r="C619" s="274"/>
      <c r="D619" s="273"/>
      <c r="E619" s="274"/>
      <c r="F619" s="274"/>
      <c r="G619" s="273"/>
      <c r="H619" s="273"/>
      <c r="I619" s="273"/>
      <c r="J619" s="273"/>
      <c r="K619" s="274"/>
      <c r="L619" s="274"/>
      <c r="M619" s="273"/>
      <c r="N619" s="273"/>
      <c r="O619" s="273"/>
      <c r="P619" s="273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  <c r="AA619" s="272"/>
      <c r="AB619" s="272"/>
      <c r="AC619" s="272"/>
      <c r="AD619" s="272"/>
      <c r="AE619" s="272"/>
      <c r="AF619" s="272"/>
      <c r="AG619" s="272"/>
      <c r="AH619" s="272"/>
      <c r="AI619" s="272"/>
      <c r="AJ619" s="272"/>
    </row>
    <row r="620" spans="1:36" ht="15.75" customHeight="1">
      <c r="A620" s="272"/>
      <c r="B620" s="274"/>
      <c r="C620" s="274"/>
      <c r="D620" s="273"/>
      <c r="E620" s="274"/>
      <c r="F620" s="274"/>
      <c r="G620" s="273"/>
      <c r="H620" s="273"/>
      <c r="I620" s="273"/>
      <c r="J620" s="273"/>
      <c r="K620" s="274"/>
      <c r="L620" s="274"/>
      <c r="M620" s="273"/>
      <c r="N620" s="273"/>
      <c r="O620" s="273"/>
      <c r="P620" s="273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  <c r="AA620" s="272"/>
      <c r="AB620" s="272"/>
      <c r="AC620" s="272"/>
      <c r="AD620" s="272"/>
      <c r="AE620" s="272"/>
      <c r="AF620" s="272"/>
      <c r="AG620" s="272"/>
      <c r="AH620" s="272"/>
      <c r="AI620" s="272"/>
      <c r="AJ620" s="272"/>
    </row>
    <row r="621" spans="1:36" ht="15.75" customHeight="1">
      <c r="A621" s="272"/>
      <c r="B621" s="274"/>
      <c r="C621" s="274"/>
      <c r="D621" s="273"/>
      <c r="E621" s="274"/>
      <c r="F621" s="274"/>
      <c r="G621" s="273"/>
      <c r="H621" s="273"/>
      <c r="I621" s="273"/>
      <c r="J621" s="273"/>
      <c r="K621" s="274"/>
      <c r="L621" s="274"/>
      <c r="M621" s="273"/>
      <c r="N621" s="273"/>
      <c r="O621" s="273"/>
      <c r="P621" s="273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  <c r="AA621" s="272"/>
      <c r="AB621" s="272"/>
      <c r="AC621" s="272"/>
      <c r="AD621" s="272"/>
      <c r="AE621" s="272"/>
      <c r="AF621" s="272"/>
      <c r="AG621" s="272"/>
      <c r="AH621" s="272"/>
      <c r="AI621" s="272"/>
      <c r="AJ621" s="272"/>
    </row>
    <row r="622" spans="1:36" ht="15.75" customHeight="1">
      <c r="A622" s="272"/>
      <c r="B622" s="274"/>
      <c r="C622" s="274"/>
      <c r="D622" s="273"/>
      <c r="E622" s="274"/>
      <c r="F622" s="274"/>
      <c r="G622" s="273"/>
      <c r="H622" s="273"/>
      <c r="I622" s="273"/>
      <c r="J622" s="273"/>
      <c r="K622" s="274"/>
      <c r="L622" s="274"/>
      <c r="M622" s="273"/>
      <c r="N622" s="273"/>
      <c r="O622" s="273"/>
      <c r="P622" s="273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  <c r="AA622" s="272"/>
      <c r="AB622" s="272"/>
      <c r="AC622" s="272"/>
      <c r="AD622" s="272"/>
      <c r="AE622" s="272"/>
      <c r="AF622" s="272"/>
      <c r="AG622" s="272"/>
      <c r="AH622" s="272"/>
      <c r="AI622" s="272"/>
      <c r="AJ622" s="272"/>
    </row>
    <row r="623" spans="1:36" ht="15.75" customHeight="1">
      <c r="A623" s="272"/>
      <c r="B623" s="274"/>
      <c r="C623" s="274"/>
      <c r="D623" s="273"/>
      <c r="E623" s="274"/>
      <c r="F623" s="274"/>
      <c r="G623" s="273"/>
      <c r="H623" s="273"/>
      <c r="I623" s="273"/>
      <c r="J623" s="273"/>
      <c r="K623" s="274"/>
      <c r="L623" s="274"/>
      <c r="M623" s="273"/>
      <c r="N623" s="273"/>
      <c r="O623" s="273"/>
      <c r="P623" s="273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  <c r="AA623" s="272"/>
      <c r="AB623" s="272"/>
      <c r="AC623" s="272"/>
      <c r="AD623" s="272"/>
      <c r="AE623" s="272"/>
      <c r="AF623" s="272"/>
      <c r="AG623" s="272"/>
      <c r="AH623" s="272"/>
      <c r="AI623" s="272"/>
      <c r="AJ623" s="272"/>
    </row>
    <row r="624" spans="1:36" ht="15.75" customHeight="1">
      <c r="A624" s="272"/>
      <c r="B624" s="274"/>
      <c r="C624" s="274"/>
      <c r="D624" s="273"/>
      <c r="E624" s="274"/>
      <c r="F624" s="274"/>
      <c r="G624" s="273"/>
      <c r="H624" s="273"/>
      <c r="I624" s="273"/>
      <c r="J624" s="273"/>
      <c r="K624" s="274"/>
      <c r="L624" s="274"/>
      <c r="M624" s="273"/>
      <c r="N624" s="273"/>
      <c r="O624" s="273"/>
      <c r="P624" s="273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  <c r="AA624" s="272"/>
      <c r="AB624" s="272"/>
      <c r="AC624" s="272"/>
      <c r="AD624" s="272"/>
      <c r="AE624" s="272"/>
      <c r="AF624" s="272"/>
      <c r="AG624" s="272"/>
      <c r="AH624" s="272"/>
      <c r="AI624" s="272"/>
      <c r="AJ624" s="272"/>
    </row>
    <row r="625" spans="1:36" ht="15.75" customHeight="1">
      <c r="A625" s="272"/>
      <c r="B625" s="274"/>
      <c r="C625" s="274"/>
      <c r="D625" s="273"/>
      <c r="E625" s="274"/>
      <c r="F625" s="274"/>
      <c r="G625" s="273"/>
      <c r="H625" s="273"/>
      <c r="I625" s="273"/>
      <c r="J625" s="273"/>
      <c r="K625" s="274"/>
      <c r="L625" s="274"/>
      <c r="M625" s="273"/>
      <c r="N625" s="273"/>
      <c r="O625" s="273"/>
      <c r="P625" s="273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  <c r="AA625" s="272"/>
      <c r="AB625" s="272"/>
      <c r="AC625" s="272"/>
      <c r="AD625" s="272"/>
      <c r="AE625" s="272"/>
      <c r="AF625" s="272"/>
      <c r="AG625" s="272"/>
      <c r="AH625" s="272"/>
      <c r="AI625" s="272"/>
      <c r="AJ625" s="272"/>
    </row>
    <row r="626" spans="1:36" ht="15.75" customHeight="1">
      <c r="A626" s="272"/>
      <c r="B626" s="274"/>
      <c r="C626" s="274"/>
      <c r="D626" s="273"/>
      <c r="E626" s="274"/>
      <c r="F626" s="274"/>
      <c r="G626" s="273"/>
      <c r="H626" s="273"/>
      <c r="I626" s="273"/>
      <c r="J626" s="273"/>
      <c r="K626" s="274"/>
      <c r="L626" s="274"/>
      <c r="M626" s="273"/>
      <c r="N626" s="273"/>
      <c r="O626" s="273"/>
      <c r="P626" s="273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  <c r="AA626" s="272"/>
      <c r="AB626" s="272"/>
      <c r="AC626" s="272"/>
      <c r="AD626" s="272"/>
      <c r="AE626" s="272"/>
      <c r="AF626" s="272"/>
      <c r="AG626" s="272"/>
      <c r="AH626" s="272"/>
      <c r="AI626" s="272"/>
      <c r="AJ626" s="272"/>
    </row>
    <row r="627" spans="1:36" ht="15.75" customHeight="1">
      <c r="A627" s="272"/>
      <c r="B627" s="274"/>
      <c r="C627" s="274"/>
      <c r="D627" s="273"/>
      <c r="E627" s="274"/>
      <c r="F627" s="274"/>
      <c r="G627" s="273"/>
      <c r="H627" s="273"/>
      <c r="I627" s="273"/>
      <c r="J627" s="273"/>
      <c r="K627" s="274"/>
      <c r="L627" s="274"/>
      <c r="M627" s="273"/>
      <c r="N627" s="273"/>
      <c r="O627" s="273"/>
      <c r="P627" s="273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  <c r="AA627" s="272"/>
      <c r="AB627" s="272"/>
      <c r="AC627" s="272"/>
      <c r="AD627" s="272"/>
      <c r="AE627" s="272"/>
      <c r="AF627" s="272"/>
      <c r="AG627" s="272"/>
      <c r="AH627" s="272"/>
      <c r="AI627" s="272"/>
      <c r="AJ627" s="272"/>
    </row>
    <row r="628" spans="1:36" ht="15.75" customHeight="1">
      <c r="A628" s="272"/>
      <c r="B628" s="274"/>
      <c r="C628" s="274"/>
      <c r="D628" s="273"/>
      <c r="E628" s="274"/>
      <c r="F628" s="274"/>
      <c r="G628" s="273"/>
      <c r="H628" s="273"/>
      <c r="I628" s="273"/>
      <c r="J628" s="273"/>
      <c r="K628" s="274"/>
      <c r="L628" s="274"/>
      <c r="M628" s="273"/>
      <c r="N628" s="273"/>
      <c r="O628" s="273"/>
      <c r="P628" s="273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  <c r="AA628" s="272"/>
      <c r="AB628" s="272"/>
      <c r="AC628" s="272"/>
      <c r="AD628" s="272"/>
      <c r="AE628" s="272"/>
      <c r="AF628" s="272"/>
      <c r="AG628" s="272"/>
      <c r="AH628" s="272"/>
      <c r="AI628" s="272"/>
      <c r="AJ628" s="272"/>
    </row>
    <row r="629" spans="1:36" ht="15.75" customHeight="1">
      <c r="A629" s="272"/>
      <c r="B629" s="274"/>
      <c r="C629" s="274"/>
      <c r="D629" s="273"/>
      <c r="E629" s="274"/>
      <c r="F629" s="274"/>
      <c r="G629" s="273"/>
      <c r="H629" s="273"/>
      <c r="I629" s="273"/>
      <c r="J629" s="273"/>
      <c r="K629" s="274"/>
      <c r="L629" s="274"/>
      <c r="M629" s="273"/>
      <c r="N629" s="273"/>
      <c r="O629" s="273"/>
      <c r="P629" s="273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  <c r="AA629" s="272"/>
      <c r="AB629" s="272"/>
      <c r="AC629" s="272"/>
      <c r="AD629" s="272"/>
      <c r="AE629" s="272"/>
      <c r="AF629" s="272"/>
      <c r="AG629" s="272"/>
      <c r="AH629" s="272"/>
      <c r="AI629" s="272"/>
      <c r="AJ629" s="272"/>
    </row>
    <row r="630" spans="1:36" ht="15.75" customHeight="1">
      <c r="A630" s="272"/>
      <c r="B630" s="274"/>
      <c r="C630" s="274"/>
      <c r="D630" s="273"/>
      <c r="E630" s="274"/>
      <c r="F630" s="274"/>
      <c r="G630" s="273"/>
      <c r="H630" s="273"/>
      <c r="I630" s="273"/>
      <c r="J630" s="273"/>
      <c r="K630" s="274"/>
      <c r="L630" s="274"/>
      <c r="M630" s="273"/>
      <c r="N630" s="273"/>
      <c r="O630" s="273"/>
      <c r="P630" s="273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  <c r="AA630" s="272"/>
      <c r="AB630" s="272"/>
      <c r="AC630" s="272"/>
      <c r="AD630" s="272"/>
      <c r="AE630" s="272"/>
      <c r="AF630" s="272"/>
      <c r="AG630" s="272"/>
      <c r="AH630" s="272"/>
      <c r="AI630" s="272"/>
      <c r="AJ630" s="272"/>
    </row>
    <row r="631" spans="1:36" ht="15.75" customHeight="1">
      <c r="A631" s="272"/>
      <c r="B631" s="274"/>
      <c r="C631" s="274"/>
      <c r="D631" s="273"/>
      <c r="E631" s="274"/>
      <c r="F631" s="274"/>
      <c r="G631" s="273"/>
      <c r="H631" s="273"/>
      <c r="I631" s="273"/>
      <c r="J631" s="273"/>
      <c r="K631" s="274"/>
      <c r="L631" s="274"/>
      <c r="M631" s="273"/>
      <c r="N631" s="273"/>
      <c r="O631" s="273"/>
      <c r="P631" s="273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  <c r="AA631" s="272"/>
      <c r="AB631" s="272"/>
      <c r="AC631" s="272"/>
      <c r="AD631" s="272"/>
      <c r="AE631" s="272"/>
      <c r="AF631" s="272"/>
      <c r="AG631" s="272"/>
      <c r="AH631" s="272"/>
      <c r="AI631" s="272"/>
      <c r="AJ631" s="272"/>
    </row>
    <row r="632" spans="1:36" ht="15.75" customHeight="1">
      <c r="A632" s="272"/>
      <c r="B632" s="274"/>
      <c r="C632" s="274"/>
      <c r="D632" s="273"/>
      <c r="E632" s="274"/>
      <c r="F632" s="274"/>
      <c r="G632" s="273"/>
      <c r="H632" s="273"/>
      <c r="I632" s="273"/>
      <c r="J632" s="273"/>
      <c r="K632" s="274"/>
      <c r="L632" s="274"/>
      <c r="M632" s="273"/>
      <c r="N632" s="273"/>
      <c r="O632" s="273"/>
      <c r="P632" s="273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  <c r="AA632" s="272"/>
      <c r="AB632" s="272"/>
      <c r="AC632" s="272"/>
      <c r="AD632" s="272"/>
      <c r="AE632" s="272"/>
      <c r="AF632" s="272"/>
      <c r="AG632" s="272"/>
      <c r="AH632" s="272"/>
      <c r="AI632" s="272"/>
      <c r="AJ632" s="272"/>
    </row>
    <row r="633" spans="1:36" ht="15.75" customHeight="1">
      <c r="A633" s="272"/>
      <c r="B633" s="274"/>
      <c r="C633" s="274"/>
      <c r="D633" s="273"/>
      <c r="E633" s="274"/>
      <c r="F633" s="274"/>
      <c r="G633" s="273"/>
      <c r="H633" s="273"/>
      <c r="I633" s="273"/>
      <c r="J633" s="273"/>
      <c r="K633" s="274"/>
      <c r="L633" s="274"/>
      <c r="M633" s="273"/>
      <c r="N633" s="273"/>
      <c r="O633" s="273"/>
      <c r="P633" s="273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  <c r="AA633" s="272"/>
      <c r="AB633" s="272"/>
      <c r="AC633" s="272"/>
      <c r="AD633" s="272"/>
      <c r="AE633" s="272"/>
      <c r="AF633" s="272"/>
      <c r="AG633" s="272"/>
      <c r="AH633" s="272"/>
      <c r="AI633" s="272"/>
      <c r="AJ633" s="272"/>
    </row>
    <row r="634" spans="1:36" ht="15.75" customHeight="1">
      <c r="A634" s="272"/>
      <c r="B634" s="274"/>
      <c r="C634" s="274"/>
      <c r="D634" s="273"/>
      <c r="E634" s="274"/>
      <c r="F634" s="274"/>
      <c r="G634" s="273"/>
      <c r="H634" s="273"/>
      <c r="I634" s="273"/>
      <c r="J634" s="273"/>
      <c r="K634" s="274"/>
      <c r="L634" s="274"/>
      <c r="M634" s="273"/>
      <c r="N634" s="273"/>
      <c r="O634" s="273"/>
      <c r="P634" s="273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  <c r="AA634" s="272"/>
      <c r="AB634" s="272"/>
      <c r="AC634" s="272"/>
      <c r="AD634" s="272"/>
      <c r="AE634" s="272"/>
      <c r="AF634" s="272"/>
      <c r="AG634" s="272"/>
      <c r="AH634" s="272"/>
      <c r="AI634" s="272"/>
      <c r="AJ634" s="272"/>
    </row>
    <row r="635" spans="1:36" ht="15.75" customHeight="1">
      <c r="A635" s="272"/>
      <c r="B635" s="274"/>
      <c r="C635" s="274"/>
      <c r="D635" s="273"/>
      <c r="E635" s="274"/>
      <c r="F635" s="274"/>
      <c r="G635" s="273"/>
      <c r="H635" s="273"/>
      <c r="I635" s="273"/>
      <c r="J635" s="273"/>
      <c r="K635" s="274"/>
      <c r="L635" s="274"/>
      <c r="M635" s="273"/>
      <c r="N635" s="273"/>
      <c r="O635" s="273"/>
      <c r="P635" s="273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  <c r="AA635" s="272"/>
      <c r="AB635" s="272"/>
      <c r="AC635" s="272"/>
      <c r="AD635" s="272"/>
      <c r="AE635" s="272"/>
      <c r="AF635" s="272"/>
      <c r="AG635" s="272"/>
      <c r="AH635" s="272"/>
      <c r="AI635" s="272"/>
      <c r="AJ635" s="272"/>
    </row>
    <row r="636" spans="1:36" ht="15.75" customHeight="1">
      <c r="A636" s="272"/>
      <c r="B636" s="274"/>
      <c r="C636" s="274"/>
      <c r="D636" s="273"/>
      <c r="E636" s="274"/>
      <c r="F636" s="274"/>
      <c r="G636" s="273"/>
      <c r="H636" s="273"/>
      <c r="I636" s="273"/>
      <c r="J636" s="273"/>
      <c r="K636" s="274"/>
      <c r="L636" s="274"/>
      <c r="M636" s="273"/>
      <c r="N636" s="273"/>
      <c r="O636" s="273"/>
      <c r="P636" s="273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  <c r="AA636" s="272"/>
      <c r="AB636" s="272"/>
      <c r="AC636" s="272"/>
      <c r="AD636" s="272"/>
      <c r="AE636" s="272"/>
      <c r="AF636" s="272"/>
      <c r="AG636" s="272"/>
      <c r="AH636" s="272"/>
      <c r="AI636" s="272"/>
      <c r="AJ636" s="272"/>
    </row>
    <row r="637" spans="1:36" ht="15.75" customHeight="1">
      <c r="A637" s="272"/>
      <c r="B637" s="274"/>
      <c r="C637" s="274"/>
      <c r="D637" s="273"/>
      <c r="E637" s="274"/>
      <c r="F637" s="274"/>
      <c r="G637" s="273"/>
      <c r="H637" s="273"/>
      <c r="I637" s="273"/>
      <c r="J637" s="273"/>
      <c r="K637" s="274"/>
      <c r="L637" s="274"/>
      <c r="M637" s="273"/>
      <c r="N637" s="273"/>
      <c r="O637" s="273"/>
      <c r="P637" s="273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  <c r="AA637" s="272"/>
      <c r="AB637" s="272"/>
      <c r="AC637" s="272"/>
      <c r="AD637" s="272"/>
      <c r="AE637" s="272"/>
      <c r="AF637" s="272"/>
      <c r="AG637" s="272"/>
      <c r="AH637" s="272"/>
      <c r="AI637" s="272"/>
      <c r="AJ637" s="272"/>
    </row>
    <row r="638" spans="1:36" ht="15.75" customHeight="1">
      <c r="A638" s="272"/>
      <c r="B638" s="274"/>
      <c r="C638" s="274"/>
      <c r="D638" s="273"/>
      <c r="E638" s="274"/>
      <c r="F638" s="274"/>
      <c r="G638" s="273"/>
      <c r="H638" s="273"/>
      <c r="I638" s="273"/>
      <c r="J638" s="273"/>
      <c r="K638" s="274"/>
      <c r="L638" s="274"/>
      <c r="M638" s="273"/>
      <c r="N638" s="273"/>
      <c r="O638" s="273"/>
      <c r="P638" s="273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  <c r="AA638" s="272"/>
      <c r="AB638" s="272"/>
      <c r="AC638" s="272"/>
      <c r="AD638" s="272"/>
      <c r="AE638" s="272"/>
      <c r="AF638" s="272"/>
      <c r="AG638" s="272"/>
      <c r="AH638" s="272"/>
      <c r="AI638" s="272"/>
      <c r="AJ638" s="272"/>
    </row>
    <row r="639" spans="1:36" ht="15.75" customHeight="1">
      <c r="A639" s="272"/>
      <c r="B639" s="274"/>
      <c r="C639" s="274"/>
      <c r="D639" s="273"/>
      <c r="E639" s="274"/>
      <c r="F639" s="274"/>
      <c r="G639" s="273"/>
      <c r="H639" s="273"/>
      <c r="I639" s="273"/>
      <c r="J639" s="273"/>
      <c r="K639" s="274"/>
      <c r="L639" s="274"/>
      <c r="M639" s="273"/>
      <c r="N639" s="273"/>
      <c r="O639" s="273"/>
      <c r="P639" s="273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  <c r="AA639" s="272"/>
      <c r="AB639" s="272"/>
      <c r="AC639" s="272"/>
      <c r="AD639" s="272"/>
      <c r="AE639" s="272"/>
      <c r="AF639" s="272"/>
      <c r="AG639" s="272"/>
      <c r="AH639" s="272"/>
      <c r="AI639" s="272"/>
      <c r="AJ639" s="272"/>
    </row>
    <row r="640" spans="1:36" ht="15.75" customHeight="1">
      <c r="A640" s="272"/>
      <c r="B640" s="274"/>
      <c r="C640" s="274"/>
      <c r="D640" s="273"/>
      <c r="E640" s="274"/>
      <c r="F640" s="274"/>
      <c r="G640" s="273"/>
      <c r="H640" s="273"/>
      <c r="I640" s="273"/>
      <c r="J640" s="273"/>
      <c r="K640" s="274"/>
      <c r="L640" s="274"/>
      <c r="M640" s="273"/>
      <c r="N640" s="273"/>
      <c r="O640" s="273"/>
      <c r="P640" s="273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  <c r="AA640" s="272"/>
      <c r="AB640" s="272"/>
      <c r="AC640" s="272"/>
      <c r="AD640" s="272"/>
      <c r="AE640" s="272"/>
      <c r="AF640" s="272"/>
      <c r="AG640" s="272"/>
      <c r="AH640" s="272"/>
      <c r="AI640" s="272"/>
      <c r="AJ640" s="272"/>
    </row>
    <row r="641" spans="1:36" ht="15.75" customHeight="1">
      <c r="A641" s="272"/>
      <c r="B641" s="274"/>
      <c r="C641" s="274"/>
      <c r="D641" s="273"/>
      <c r="E641" s="274"/>
      <c r="F641" s="274"/>
      <c r="G641" s="273"/>
      <c r="H641" s="273"/>
      <c r="I641" s="273"/>
      <c r="J641" s="273"/>
      <c r="K641" s="274"/>
      <c r="L641" s="274"/>
      <c r="M641" s="273"/>
      <c r="N641" s="273"/>
      <c r="O641" s="273"/>
      <c r="P641" s="273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  <c r="AA641" s="272"/>
      <c r="AB641" s="272"/>
      <c r="AC641" s="272"/>
      <c r="AD641" s="272"/>
      <c r="AE641" s="272"/>
      <c r="AF641" s="272"/>
      <c r="AG641" s="272"/>
      <c r="AH641" s="272"/>
      <c r="AI641" s="272"/>
      <c r="AJ641" s="272"/>
    </row>
    <row r="642" spans="1:36" ht="15.75" customHeight="1">
      <c r="A642" s="272"/>
      <c r="B642" s="274"/>
      <c r="C642" s="274"/>
      <c r="D642" s="273"/>
      <c r="E642" s="274"/>
      <c r="F642" s="274"/>
      <c r="G642" s="273"/>
      <c r="H642" s="273"/>
      <c r="I642" s="273"/>
      <c r="J642" s="273"/>
      <c r="K642" s="274"/>
      <c r="L642" s="274"/>
      <c r="M642" s="273"/>
      <c r="N642" s="273"/>
      <c r="O642" s="273"/>
      <c r="P642" s="273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  <c r="AA642" s="272"/>
      <c r="AB642" s="272"/>
      <c r="AC642" s="272"/>
      <c r="AD642" s="272"/>
      <c r="AE642" s="272"/>
      <c r="AF642" s="272"/>
      <c r="AG642" s="272"/>
      <c r="AH642" s="272"/>
      <c r="AI642" s="272"/>
      <c r="AJ642" s="272"/>
    </row>
    <row r="643" spans="1:36" ht="15.75" customHeight="1">
      <c r="A643" s="272"/>
      <c r="B643" s="274"/>
      <c r="C643" s="274"/>
      <c r="D643" s="273"/>
      <c r="E643" s="274"/>
      <c r="F643" s="274"/>
      <c r="G643" s="273"/>
      <c r="H643" s="273"/>
      <c r="I643" s="273"/>
      <c r="J643" s="273"/>
      <c r="K643" s="274"/>
      <c r="L643" s="274"/>
      <c r="M643" s="273"/>
      <c r="N643" s="273"/>
      <c r="O643" s="273"/>
      <c r="P643" s="273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  <c r="AA643" s="272"/>
      <c r="AB643" s="272"/>
      <c r="AC643" s="272"/>
      <c r="AD643" s="272"/>
      <c r="AE643" s="272"/>
      <c r="AF643" s="272"/>
      <c r="AG643" s="272"/>
      <c r="AH643" s="272"/>
      <c r="AI643" s="272"/>
      <c r="AJ643" s="272"/>
    </row>
    <row r="644" spans="1:36" ht="15.75" customHeight="1">
      <c r="A644" s="272"/>
      <c r="B644" s="274"/>
      <c r="C644" s="274"/>
      <c r="D644" s="273"/>
      <c r="E644" s="274"/>
      <c r="F644" s="274"/>
      <c r="G644" s="273"/>
      <c r="H644" s="273"/>
      <c r="I644" s="273"/>
      <c r="J644" s="273"/>
      <c r="K644" s="274"/>
      <c r="L644" s="274"/>
      <c r="M644" s="273"/>
      <c r="N644" s="273"/>
      <c r="O644" s="273"/>
      <c r="P644" s="273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  <c r="AA644" s="272"/>
      <c r="AB644" s="272"/>
      <c r="AC644" s="272"/>
      <c r="AD644" s="272"/>
      <c r="AE644" s="272"/>
      <c r="AF644" s="272"/>
      <c r="AG644" s="272"/>
      <c r="AH644" s="272"/>
      <c r="AI644" s="272"/>
      <c r="AJ644" s="272"/>
    </row>
    <row r="645" spans="1:36" ht="15.75" customHeight="1">
      <c r="A645" s="272"/>
      <c r="B645" s="274"/>
      <c r="C645" s="274"/>
      <c r="D645" s="273"/>
      <c r="E645" s="274"/>
      <c r="F645" s="274"/>
      <c r="G645" s="273"/>
      <c r="H645" s="273"/>
      <c r="I645" s="273"/>
      <c r="J645" s="273"/>
      <c r="K645" s="274"/>
      <c r="L645" s="274"/>
      <c r="M645" s="273"/>
      <c r="N645" s="273"/>
      <c r="O645" s="273"/>
      <c r="P645" s="273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  <c r="AA645" s="272"/>
      <c r="AB645" s="272"/>
      <c r="AC645" s="272"/>
      <c r="AD645" s="272"/>
      <c r="AE645" s="272"/>
      <c r="AF645" s="272"/>
      <c r="AG645" s="272"/>
      <c r="AH645" s="272"/>
      <c r="AI645" s="272"/>
      <c r="AJ645" s="272"/>
    </row>
    <row r="646" spans="1:36" ht="15.75" customHeight="1">
      <c r="A646" s="272"/>
      <c r="B646" s="274"/>
      <c r="C646" s="274"/>
      <c r="D646" s="273"/>
      <c r="E646" s="274"/>
      <c r="F646" s="274"/>
      <c r="G646" s="273"/>
      <c r="H646" s="273"/>
      <c r="I646" s="273"/>
      <c r="J646" s="273"/>
      <c r="K646" s="274"/>
      <c r="L646" s="274"/>
      <c r="M646" s="273"/>
      <c r="N646" s="273"/>
      <c r="O646" s="273"/>
      <c r="P646" s="273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  <c r="AA646" s="272"/>
      <c r="AB646" s="272"/>
      <c r="AC646" s="272"/>
      <c r="AD646" s="272"/>
      <c r="AE646" s="272"/>
      <c r="AF646" s="272"/>
      <c r="AG646" s="272"/>
      <c r="AH646" s="272"/>
      <c r="AI646" s="272"/>
      <c r="AJ646" s="272"/>
    </row>
    <row r="647" spans="1:36" ht="15.75" customHeight="1">
      <c r="A647" s="272"/>
      <c r="B647" s="274"/>
      <c r="C647" s="274"/>
      <c r="D647" s="273"/>
      <c r="E647" s="274"/>
      <c r="F647" s="274"/>
      <c r="G647" s="273"/>
      <c r="H647" s="273"/>
      <c r="I647" s="273"/>
      <c r="J647" s="273"/>
      <c r="K647" s="274"/>
      <c r="L647" s="274"/>
      <c r="M647" s="273"/>
      <c r="N647" s="273"/>
      <c r="O647" s="273"/>
      <c r="P647" s="273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  <c r="AA647" s="272"/>
      <c r="AB647" s="272"/>
      <c r="AC647" s="272"/>
      <c r="AD647" s="272"/>
      <c r="AE647" s="272"/>
      <c r="AF647" s="272"/>
      <c r="AG647" s="272"/>
      <c r="AH647" s="272"/>
      <c r="AI647" s="272"/>
      <c r="AJ647" s="272"/>
    </row>
    <row r="648" spans="1:36" ht="15.75" customHeight="1">
      <c r="A648" s="272"/>
      <c r="B648" s="274"/>
      <c r="C648" s="274"/>
      <c r="D648" s="273"/>
      <c r="E648" s="274"/>
      <c r="F648" s="274"/>
      <c r="G648" s="273"/>
      <c r="H648" s="273"/>
      <c r="I648" s="273"/>
      <c r="J648" s="273"/>
      <c r="K648" s="274"/>
      <c r="L648" s="274"/>
      <c r="M648" s="273"/>
      <c r="N648" s="273"/>
      <c r="O648" s="273"/>
      <c r="P648" s="273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  <c r="AA648" s="272"/>
      <c r="AB648" s="272"/>
      <c r="AC648" s="272"/>
      <c r="AD648" s="272"/>
      <c r="AE648" s="272"/>
      <c r="AF648" s="272"/>
      <c r="AG648" s="272"/>
      <c r="AH648" s="272"/>
      <c r="AI648" s="272"/>
      <c r="AJ648" s="272"/>
    </row>
    <row r="649" spans="1:36" ht="15.75" customHeight="1">
      <c r="A649" s="272"/>
      <c r="B649" s="274"/>
      <c r="C649" s="274"/>
      <c r="D649" s="273"/>
      <c r="E649" s="274"/>
      <c r="F649" s="274"/>
      <c r="G649" s="273"/>
      <c r="H649" s="273"/>
      <c r="I649" s="273"/>
      <c r="J649" s="273"/>
      <c r="K649" s="274"/>
      <c r="L649" s="274"/>
      <c r="M649" s="273"/>
      <c r="N649" s="273"/>
      <c r="O649" s="273"/>
      <c r="P649" s="273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  <c r="AA649" s="272"/>
      <c r="AB649" s="272"/>
      <c r="AC649" s="272"/>
      <c r="AD649" s="272"/>
      <c r="AE649" s="272"/>
      <c r="AF649" s="272"/>
      <c r="AG649" s="272"/>
      <c r="AH649" s="272"/>
      <c r="AI649" s="272"/>
      <c r="AJ649" s="272"/>
    </row>
    <row r="650" spans="1:36" ht="15.75" customHeight="1">
      <c r="A650" s="272"/>
      <c r="B650" s="274"/>
      <c r="C650" s="274"/>
      <c r="D650" s="273"/>
      <c r="E650" s="274"/>
      <c r="F650" s="274"/>
      <c r="G650" s="273"/>
      <c r="H650" s="273"/>
      <c r="I650" s="273"/>
      <c r="J650" s="273"/>
      <c r="K650" s="274"/>
      <c r="L650" s="274"/>
      <c r="M650" s="273"/>
      <c r="N650" s="273"/>
      <c r="O650" s="273"/>
      <c r="P650" s="273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  <c r="AA650" s="272"/>
      <c r="AB650" s="272"/>
      <c r="AC650" s="272"/>
      <c r="AD650" s="272"/>
      <c r="AE650" s="272"/>
      <c r="AF650" s="272"/>
      <c r="AG650" s="272"/>
      <c r="AH650" s="272"/>
      <c r="AI650" s="272"/>
      <c r="AJ650" s="272"/>
    </row>
    <row r="651" spans="1:36" ht="15.75" customHeight="1">
      <c r="A651" s="272"/>
      <c r="B651" s="274"/>
      <c r="C651" s="274"/>
      <c r="D651" s="273"/>
      <c r="E651" s="274"/>
      <c r="F651" s="274"/>
      <c r="G651" s="273"/>
      <c r="H651" s="273"/>
      <c r="I651" s="273"/>
      <c r="J651" s="273"/>
      <c r="K651" s="274"/>
      <c r="L651" s="274"/>
      <c r="M651" s="273"/>
      <c r="N651" s="273"/>
      <c r="O651" s="273"/>
      <c r="P651" s="273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  <c r="AA651" s="272"/>
      <c r="AB651" s="272"/>
      <c r="AC651" s="272"/>
      <c r="AD651" s="272"/>
      <c r="AE651" s="272"/>
      <c r="AF651" s="272"/>
      <c r="AG651" s="272"/>
      <c r="AH651" s="272"/>
      <c r="AI651" s="272"/>
      <c r="AJ651" s="272"/>
    </row>
    <row r="652" spans="1:36" ht="15.75" customHeight="1">
      <c r="A652" s="272"/>
      <c r="B652" s="274"/>
      <c r="C652" s="274"/>
      <c r="D652" s="273"/>
      <c r="E652" s="274"/>
      <c r="F652" s="274"/>
      <c r="G652" s="273"/>
      <c r="H652" s="273"/>
      <c r="I652" s="273"/>
      <c r="J652" s="273"/>
      <c r="K652" s="274"/>
      <c r="L652" s="274"/>
      <c r="M652" s="273"/>
      <c r="N652" s="273"/>
      <c r="O652" s="273"/>
      <c r="P652" s="273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  <c r="AA652" s="272"/>
      <c r="AB652" s="272"/>
      <c r="AC652" s="272"/>
      <c r="AD652" s="272"/>
      <c r="AE652" s="272"/>
      <c r="AF652" s="272"/>
      <c r="AG652" s="272"/>
      <c r="AH652" s="272"/>
      <c r="AI652" s="272"/>
      <c r="AJ652" s="272"/>
    </row>
    <row r="653" spans="1:36" ht="15.75" customHeight="1">
      <c r="A653" s="272"/>
      <c r="B653" s="274"/>
      <c r="C653" s="274"/>
      <c r="D653" s="273"/>
      <c r="E653" s="274"/>
      <c r="F653" s="274"/>
      <c r="G653" s="273"/>
      <c r="H653" s="273"/>
      <c r="I653" s="273"/>
      <c r="J653" s="273"/>
      <c r="K653" s="274"/>
      <c r="L653" s="274"/>
      <c r="M653" s="273"/>
      <c r="N653" s="273"/>
      <c r="O653" s="273"/>
      <c r="P653" s="273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  <c r="AA653" s="272"/>
      <c r="AB653" s="272"/>
      <c r="AC653" s="272"/>
      <c r="AD653" s="272"/>
      <c r="AE653" s="272"/>
      <c r="AF653" s="272"/>
      <c r="AG653" s="272"/>
      <c r="AH653" s="272"/>
      <c r="AI653" s="272"/>
      <c r="AJ653" s="272"/>
    </row>
    <row r="654" spans="1:36" ht="15.75" customHeight="1">
      <c r="A654" s="272"/>
      <c r="B654" s="274"/>
      <c r="C654" s="274"/>
      <c r="D654" s="273"/>
      <c r="E654" s="274"/>
      <c r="F654" s="274"/>
      <c r="G654" s="273"/>
      <c r="H654" s="273"/>
      <c r="I654" s="273"/>
      <c r="J654" s="273"/>
      <c r="K654" s="274"/>
      <c r="L654" s="274"/>
      <c r="M654" s="273"/>
      <c r="N654" s="273"/>
      <c r="O654" s="273"/>
      <c r="P654" s="273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  <c r="AA654" s="272"/>
      <c r="AB654" s="272"/>
      <c r="AC654" s="272"/>
      <c r="AD654" s="272"/>
      <c r="AE654" s="272"/>
      <c r="AF654" s="272"/>
      <c r="AG654" s="272"/>
      <c r="AH654" s="272"/>
      <c r="AI654" s="272"/>
      <c r="AJ654" s="272"/>
    </row>
    <row r="655" spans="1:36" ht="15.75" customHeight="1">
      <c r="A655" s="272"/>
      <c r="B655" s="274"/>
      <c r="C655" s="274"/>
      <c r="D655" s="273"/>
      <c r="E655" s="274"/>
      <c r="F655" s="274"/>
      <c r="G655" s="273"/>
      <c r="H655" s="273"/>
      <c r="I655" s="273"/>
      <c r="J655" s="273"/>
      <c r="K655" s="274"/>
      <c r="L655" s="274"/>
      <c r="M655" s="273"/>
      <c r="N655" s="273"/>
      <c r="O655" s="273"/>
      <c r="P655" s="273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  <c r="AA655" s="272"/>
      <c r="AB655" s="272"/>
      <c r="AC655" s="272"/>
      <c r="AD655" s="272"/>
      <c r="AE655" s="272"/>
      <c r="AF655" s="272"/>
      <c r="AG655" s="272"/>
      <c r="AH655" s="272"/>
      <c r="AI655" s="272"/>
      <c r="AJ655" s="272"/>
    </row>
    <row r="656" spans="1:36" ht="15.75" customHeight="1">
      <c r="A656" s="272"/>
      <c r="B656" s="274"/>
      <c r="C656" s="274"/>
      <c r="D656" s="273"/>
      <c r="E656" s="274"/>
      <c r="F656" s="274"/>
      <c r="G656" s="273"/>
      <c r="H656" s="273"/>
      <c r="I656" s="273"/>
      <c r="J656" s="273"/>
      <c r="K656" s="274"/>
      <c r="L656" s="274"/>
      <c r="M656" s="273"/>
      <c r="N656" s="273"/>
      <c r="O656" s="273"/>
      <c r="P656" s="273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  <c r="AA656" s="272"/>
      <c r="AB656" s="272"/>
      <c r="AC656" s="272"/>
      <c r="AD656" s="272"/>
      <c r="AE656" s="272"/>
      <c r="AF656" s="272"/>
      <c r="AG656" s="272"/>
      <c r="AH656" s="272"/>
      <c r="AI656" s="272"/>
      <c r="AJ656" s="272"/>
    </row>
    <row r="657" spans="1:36" ht="15.75" customHeight="1">
      <c r="A657" s="272"/>
      <c r="B657" s="274"/>
      <c r="C657" s="274"/>
      <c r="D657" s="273"/>
      <c r="E657" s="274"/>
      <c r="F657" s="274"/>
      <c r="G657" s="273"/>
      <c r="H657" s="273"/>
      <c r="I657" s="273"/>
      <c r="J657" s="273"/>
      <c r="K657" s="274"/>
      <c r="L657" s="274"/>
      <c r="M657" s="273"/>
      <c r="N657" s="273"/>
      <c r="O657" s="273"/>
      <c r="P657" s="273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  <c r="AA657" s="272"/>
      <c r="AB657" s="272"/>
      <c r="AC657" s="272"/>
      <c r="AD657" s="272"/>
      <c r="AE657" s="272"/>
      <c r="AF657" s="272"/>
      <c r="AG657" s="272"/>
      <c r="AH657" s="272"/>
      <c r="AI657" s="272"/>
      <c r="AJ657" s="272"/>
    </row>
    <row r="658" spans="1:36" ht="15.75" customHeight="1">
      <c r="A658" s="272"/>
      <c r="B658" s="274"/>
      <c r="C658" s="274"/>
      <c r="D658" s="273"/>
      <c r="E658" s="274"/>
      <c r="F658" s="274"/>
      <c r="G658" s="273"/>
      <c r="H658" s="273"/>
      <c r="I658" s="273"/>
      <c r="J658" s="273"/>
      <c r="K658" s="274"/>
      <c r="L658" s="274"/>
      <c r="M658" s="273"/>
      <c r="N658" s="273"/>
      <c r="O658" s="273"/>
      <c r="P658" s="273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  <c r="AA658" s="272"/>
      <c r="AB658" s="272"/>
      <c r="AC658" s="272"/>
      <c r="AD658" s="272"/>
      <c r="AE658" s="272"/>
      <c r="AF658" s="272"/>
      <c r="AG658" s="272"/>
      <c r="AH658" s="272"/>
      <c r="AI658" s="272"/>
      <c r="AJ658" s="272"/>
    </row>
    <row r="659" spans="1:36" ht="15.75" customHeight="1">
      <c r="A659" s="272"/>
      <c r="B659" s="274"/>
      <c r="C659" s="274"/>
      <c r="D659" s="273"/>
      <c r="E659" s="274"/>
      <c r="F659" s="274"/>
      <c r="G659" s="273"/>
      <c r="H659" s="273"/>
      <c r="I659" s="273"/>
      <c r="J659" s="273"/>
      <c r="K659" s="274"/>
      <c r="L659" s="274"/>
      <c r="M659" s="273"/>
      <c r="N659" s="273"/>
      <c r="O659" s="273"/>
      <c r="P659" s="273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  <c r="AA659" s="272"/>
      <c r="AB659" s="272"/>
      <c r="AC659" s="272"/>
      <c r="AD659" s="272"/>
      <c r="AE659" s="272"/>
      <c r="AF659" s="272"/>
      <c r="AG659" s="272"/>
      <c r="AH659" s="272"/>
      <c r="AI659" s="272"/>
      <c r="AJ659" s="272"/>
    </row>
    <row r="660" spans="1:36" ht="15.75" customHeight="1">
      <c r="A660" s="272"/>
      <c r="B660" s="274"/>
      <c r="C660" s="274"/>
      <c r="D660" s="273"/>
      <c r="E660" s="274"/>
      <c r="F660" s="274"/>
      <c r="G660" s="273"/>
      <c r="H660" s="273"/>
      <c r="I660" s="273"/>
      <c r="J660" s="273"/>
      <c r="K660" s="274"/>
      <c r="L660" s="274"/>
      <c r="M660" s="273"/>
      <c r="N660" s="273"/>
      <c r="O660" s="273"/>
      <c r="P660" s="273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  <c r="AA660" s="272"/>
      <c r="AB660" s="272"/>
      <c r="AC660" s="272"/>
      <c r="AD660" s="272"/>
      <c r="AE660" s="272"/>
      <c r="AF660" s="272"/>
      <c r="AG660" s="272"/>
      <c r="AH660" s="272"/>
      <c r="AI660" s="272"/>
      <c r="AJ660" s="272"/>
    </row>
    <row r="661" spans="1:36" ht="15.75" customHeight="1">
      <c r="A661" s="272"/>
      <c r="B661" s="274"/>
      <c r="C661" s="274"/>
      <c r="D661" s="273"/>
      <c r="E661" s="274"/>
      <c r="F661" s="274"/>
      <c r="G661" s="273"/>
      <c r="H661" s="273"/>
      <c r="I661" s="273"/>
      <c r="J661" s="273"/>
      <c r="K661" s="274"/>
      <c r="L661" s="274"/>
      <c r="M661" s="273"/>
      <c r="N661" s="273"/>
      <c r="O661" s="273"/>
      <c r="P661" s="273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  <c r="AA661" s="272"/>
      <c r="AB661" s="272"/>
      <c r="AC661" s="272"/>
      <c r="AD661" s="272"/>
      <c r="AE661" s="272"/>
      <c r="AF661" s="272"/>
      <c r="AG661" s="272"/>
      <c r="AH661" s="272"/>
      <c r="AI661" s="272"/>
      <c r="AJ661" s="272"/>
    </row>
    <row r="662" spans="1:36" ht="15.75" customHeight="1">
      <c r="A662" s="272"/>
      <c r="B662" s="274"/>
      <c r="C662" s="274"/>
      <c r="D662" s="273"/>
      <c r="E662" s="274"/>
      <c r="F662" s="274"/>
      <c r="G662" s="273"/>
      <c r="H662" s="273"/>
      <c r="I662" s="273"/>
      <c r="J662" s="273"/>
      <c r="K662" s="274"/>
      <c r="L662" s="274"/>
      <c r="M662" s="273"/>
      <c r="N662" s="273"/>
      <c r="O662" s="273"/>
      <c r="P662" s="273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  <c r="AA662" s="272"/>
      <c r="AB662" s="272"/>
      <c r="AC662" s="272"/>
      <c r="AD662" s="272"/>
      <c r="AE662" s="272"/>
      <c r="AF662" s="272"/>
      <c r="AG662" s="272"/>
      <c r="AH662" s="272"/>
      <c r="AI662" s="272"/>
      <c r="AJ662" s="272"/>
    </row>
    <row r="663" spans="1:36" ht="15.75" customHeight="1">
      <c r="A663" s="272"/>
      <c r="B663" s="274"/>
      <c r="C663" s="274"/>
      <c r="D663" s="273"/>
      <c r="E663" s="274"/>
      <c r="F663" s="274"/>
      <c r="G663" s="273"/>
      <c r="H663" s="273"/>
      <c r="I663" s="273"/>
      <c r="J663" s="273"/>
      <c r="K663" s="274"/>
      <c r="L663" s="274"/>
      <c r="M663" s="273"/>
      <c r="N663" s="273"/>
      <c r="O663" s="273"/>
      <c r="P663" s="273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  <c r="AA663" s="272"/>
      <c r="AB663" s="272"/>
      <c r="AC663" s="272"/>
      <c r="AD663" s="272"/>
      <c r="AE663" s="272"/>
      <c r="AF663" s="272"/>
      <c r="AG663" s="272"/>
      <c r="AH663" s="272"/>
      <c r="AI663" s="272"/>
      <c r="AJ663" s="272"/>
    </row>
    <row r="664" spans="1:36" ht="15.75" customHeight="1">
      <c r="A664" s="272"/>
      <c r="B664" s="274"/>
      <c r="C664" s="274"/>
      <c r="D664" s="273"/>
      <c r="E664" s="274"/>
      <c r="F664" s="274"/>
      <c r="G664" s="273"/>
      <c r="H664" s="273"/>
      <c r="I664" s="273"/>
      <c r="J664" s="273"/>
      <c r="K664" s="274"/>
      <c r="L664" s="274"/>
      <c r="M664" s="273"/>
      <c r="N664" s="273"/>
      <c r="O664" s="273"/>
      <c r="P664" s="273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  <c r="AA664" s="272"/>
      <c r="AB664" s="272"/>
      <c r="AC664" s="272"/>
      <c r="AD664" s="272"/>
      <c r="AE664" s="272"/>
      <c r="AF664" s="272"/>
      <c r="AG664" s="272"/>
      <c r="AH664" s="272"/>
      <c r="AI664" s="272"/>
      <c r="AJ664" s="272"/>
    </row>
    <row r="665" spans="1:36" ht="15.75" customHeight="1">
      <c r="A665" s="272"/>
      <c r="B665" s="274"/>
      <c r="C665" s="274"/>
      <c r="D665" s="273"/>
      <c r="E665" s="274"/>
      <c r="F665" s="274"/>
      <c r="G665" s="273"/>
      <c r="H665" s="273"/>
      <c r="I665" s="273"/>
      <c r="J665" s="273"/>
      <c r="K665" s="274"/>
      <c r="L665" s="274"/>
      <c r="M665" s="273"/>
      <c r="N665" s="273"/>
      <c r="O665" s="273"/>
      <c r="P665" s="273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  <c r="AA665" s="272"/>
      <c r="AB665" s="272"/>
      <c r="AC665" s="272"/>
      <c r="AD665" s="272"/>
      <c r="AE665" s="272"/>
      <c r="AF665" s="272"/>
      <c r="AG665" s="272"/>
      <c r="AH665" s="272"/>
      <c r="AI665" s="272"/>
      <c r="AJ665" s="272"/>
    </row>
    <row r="666" spans="1:36" ht="15.75" customHeight="1">
      <c r="A666" s="272"/>
      <c r="B666" s="274"/>
      <c r="C666" s="274"/>
      <c r="D666" s="273"/>
      <c r="E666" s="274"/>
      <c r="F666" s="274"/>
      <c r="G666" s="273"/>
      <c r="H666" s="273"/>
      <c r="I666" s="273"/>
      <c r="J666" s="273"/>
      <c r="K666" s="274"/>
      <c r="L666" s="274"/>
      <c r="M666" s="273"/>
      <c r="N666" s="273"/>
      <c r="O666" s="273"/>
      <c r="P666" s="273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  <c r="AA666" s="272"/>
      <c r="AB666" s="272"/>
      <c r="AC666" s="272"/>
      <c r="AD666" s="272"/>
      <c r="AE666" s="272"/>
      <c r="AF666" s="272"/>
      <c r="AG666" s="272"/>
      <c r="AH666" s="272"/>
      <c r="AI666" s="272"/>
      <c r="AJ666" s="272"/>
    </row>
    <row r="667" spans="1:36" ht="15.75" customHeight="1">
      <c r="A667" s="272"/>
      <c r="B667" s="274"/>
      <c r="C667" s="274"/>
      <c r="D667" s="273"/>
      <c r="E667" s="274"/>
      <c r="F667" s="274"/>
      <c r="G667" s="273"/>
      <c r="H667" s="273"/>
      <c r="I667" s="273"/>
      <c r="J667" s="273"/>
      <c r="K667" s="274"/>
      <c r="L667" s="274"/>
      <c r="M667" s="273"/>
      <c r="N667" s="273"/>
      <c r="O667" s="273"/>
      <c r="P667" s="273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  <c r="AA667" s="272"/>
      <c r="AB667" s="272"/>
      <c r="AC667" s="272"/>
      <c r="AD667" s="272"/>
      <c r="AE667" s="272"/>
      <c r="AF667" s="272"/>
      <c r="AG667" s="272"/>
      <c r="AH667" s="272"/>
      <c r="AI667" s="272"/>
      <c r="AJ667" s="272"/>
    </row>
    <row r="668" spans="1:36" ht="15.75" customHeight="1">
      <c r="A668" s="272"/>
      <c r="B668" s="274"/>
      <c r="C668" s="274"/>
      <c r="D668" s="273"/>
      <c r="E668" s="274"/>
      <c r="F668" s="274"/>
      <c r="G668" s="273"/>
      <c r="H668" s="273"/>
      <c r="I668" s="273"/>
      <c r="J668" s="273"/>
      <c r="K668" s="274"/>
      <c r="L668" s="274"/>
      <c r="M668" s="273"/>
      <c r="N668" s="273"/>
      <c r="O668" s="273"/>
      <c r="P668" s="273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  <c r="AA668" s="272"/>
      <c r="AB668" s="272"/>
      <c r="AC668" s="272"/>
      <c r="AD668" s="272"/>
      <c r="AE668" s="272"/>
      <c r="AF668" s="272"/>
      <c r="AG668" s="272"/>
      <c r="AH668" s="272"/>
      <c r="AI668" s="272"/>
      <c r="AJ668" s="272"/>
    </row>
    <row r="669" spans="1:36" ht="15.75" customHeight="1">
      <c r="A669" s="272"/>
      <c r="B669" s="274"/>
      <c r="C669" s="274"/>
      <c r="D669" s="273"/>
      <c r="E669" s="274"/>
      <c r="F669" s="274"/>
      <c r="G669" s="273"/>
      <c r="H669" s="273"/>
      <c r="I669" s="273"/>
      <c r="J669" s="273"/>
      <c r="K669" s="274"/>
      <c r="L669" s="274"/>
      <c r="M669" s="273"/>
      <c r="N669" s="273"/>
      <c r="O669" s="273"/>
      <c r="P669" s="273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  <c r="AA669" s="272"/>
      <c r="AB669" s="272"/>
      <c r="AC669" s="272"/>
      <c r="AD669" s="272"/>
      <c r="AE669" s="272"/>
      <c r="AF669" s="272"/>
      <c r="AG669" s="272"/>
      <c r="AH669" s="272"/>
      <c r="AI669" s="272"/>
      <c r="AJ669" s="272"/>
    </row>
    <row r="670" spans="1:36" ht="15.75" customHeight="1">
      <c r="A670" s="272"/>
      <c r="B670" s="274"/>
      <c r="C670" s="274"/>
      <c r="D670" s="273"/>
      <c r="E670" s="274"/>
      <c r="F670" s="274"/>
      <c r="G670" s="273"/>
      <c r="H670" s="273"/>
      <c r="I670" s="273"/>
      <c r="J670" s="273"/>
      <c r="K670" s="274"/>
      <c r="L670" s="274"/>
      <c r="M670" s="273"/>
      <c r="N670" s="273"/>
      <c r="O670" s="273"/>
      <c r="P670" s="273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  <c r="AA670" s="272"/>
      <c r="AB670" s="272"/>
      <c r="AC670" s="272"/>
      <c r="AD670" s="272"/>
      <c r="AE670" s="272"/>
      <c r="AF670" s="272"/>
      <c r="AG670" s="272"/>
      <c r="AH670" s="272"/>
      <c r="AI670" s="272"/>
      <c r="AJ670" s="272"/>
    </row>
    <row r="671" spans="1:36" ht="15.75" customHeight="1">
      <c r="A671" s="272"/>
      <c r="B671" s="274"/>
      <c r="C671" s="274"/>
      <c r="D671" s="273"/>
      <c r="E671" s="274"/>
      <c r="F671" s="274"/>
      <c r="G671" s="273"/>
      <c r="H671" s="273"/>
      <c r="I671" s="273"/>
      <c r="J671" s="273"/>
      <c r="K671" s="274"/>
      <c r="L671" s="274"/>
      <c r="M671" s="273"/>
      <c r="N671" s="273"/>
      <c r="O671" s="273"/>
      <c r="P671" s="273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  <c r="AA671" s="272"/>
      <c r="AB671" s="272"/>
      <c r="AC671" s="272"/>
      <c r="AD671" s="272"/>
      <c r="AE671" s="272"/>
      <c r="AF671" s="272"/>
      <c r="AG671" s="272"/>
      <c r="AH671" s="272"/>
      <c r="AI671" s="272"/>
      <c r="AJ671" s="272"/>
    </row>
    <row r="672" spans="1:36" ht="15.75" customHeight="1">
      <c r="A672" s="272"/>
      <c r="B672" s="274"/>
      <c r="C672" s="274"/>
      <c r="D672" s="273"/>
      <c r="E672" s="274"/>
      <c r="F672" s="274"/>
      <c r="G672" s="273"/>
      <c r="H672" s="273"/>
      <c r="I672" s="273"/>
      <c r="J672" s="273"/>
      <c r="K672" s="274"/>
      <c r="L672" s="274"/>
      <c r="M672" s="273"/>
      <c r="N672" s="273"/>
      <c r="O672" s="273"/>
      <c r="P672" s="273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  <c r="AA672" s="272"/>
      <c r="AB672" s="272"/>
      <c r="AC672" s="272"/>
      <c r="AD672" s="272"/>
      <c r="AE672" s="272"/>
      <c r="AF672" s="272"/>
      <c r="AG672" s="272"/>
      <c r="AH672" s="272"/>
      <c r="AI672" s="272"/>
      <c r="AJ672" s="272"/>
    </row>
    <row r="673" spans="1:36" ht="15.75" customHeight="1">
      <c r="A673" s="272"/>
      <c r="B673" s="274"/>
      <c r="C673" s="274"/>
      <c r="D673" s="273"/>
      <c r="E673" s="274"/>
      <c r="F673" s="274"/>
      <c r="G673" s="273"/>
      <c r="H673" s="273"/>
      <c r="I673" s="273"/>
      <c r="J673" s="273"/>
      <c r="K673" s="274"/>
      <c r="L673" s="274"/>
      <c r="M673" s="273"/>
      <c r="N673" s="273"/>
      <c r="O673" s="273"/>
      <c r="P673" s="273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  <c r="AA673" s="272"/>
      <c r="AB673" s="272"/>
      <c r="AC673" s="272"/>
      <c r="AD673" s="272"/>
      <c r="AE673" s="272"/>
      <c r="AF673" s="272"/>
      <c r="AG673" s="272"/>
      <c r="AH673" s="272"/>
      <c r="AI673" s="272"/>
      <c r="AJ673" s="272"/>
    </row>
    <row r="674" spans="1:36" ht="15.75" customHeight="1">
      <c r="A674" s="272"/>
      <c r="B674" s="274"/>
      <c r="C674" s="274"/>
      <c r="D674" s="273"/>
      <c r="E674" s="274"/>
      <c r="F674" s="274"/>
      <c r="G674" s="273"/>
      <c r="H674" s="273"/>
      <c r="I674" s="273"/>
      <c r="J674" s="273"/>
      <c r="K674" s="274"/>
      <c r="L674" s="274"/>
      <c r="M674" s="273"/>
      <c r="N674" s="273"/>
      <c r="O674" s="273"/>
      <c r="P674" s="273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  <c r="AA674" s="272"/>
      <c r="AB674" s="272"/>
      <c r="AC674" s="272"/>
      <c r="AD674" s="272"/>
      <c r="AE674" s="272"/>
      <c r="AF674" s="272"/>
      <c r="AG674" s="272"/>
      <c r="AH674" s="272"/>
      <c r="AI674" s="272"/>
      <c r="AJ674" s="272"/>
    </row>
    <row r="675" spans="1:36" ht="15.75" customHeight="1">
      <c r="A675" s="272"/>
      <c r="B675" s="274"/>
      <c r="C675" s="274"/>
      <c r="D675" s="273"/>
      <c r="E675" s="274"/>
      <c r="F675" s="274"/>
      <c r="G675" s="273"/>
      <c r="H675" s="273"/>
      <c r="I675" s="273"/>
      <c r="J675" s="273"/>
      <c r="K675" s="274"/>
      <c r="L675" s="274"/>
      <c r="M675" s="273"/>
      <c r="N675" s="273"/>
      <c r="O675" s="273"/>
      <c r="P675" s="273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  <c r="AA675" s="272"/>
      <c r="AB675" s="272"/>
      <c r="AC675" s="272"/>
      <c r="AD675" s="272"/>
      <c r="AE675" s="272"/>
      <c r="AF675" s="272"/>
      <c r="AG675" s="272"/>
      <c r="AH675" s="272"/>
      <c r="AI675" s="272"/>
      <c r="AJ675" s="272"/>
    </row>
    <row r="676" spans="1:36" ht="15.75" customHeight="1">
      <c r="A676" s="272"/>
      <c r="B676" s="274"/>
      <c r="C676" s="274"/>
      <c r="D676" s="273"/>
      <c r="E676" s="274"/>
      <c r="F676" s="274"/>
      <c r="G676" s="273"/>
      <c r="H676" s="273"/>
      <c r="I676" s="273"/>
      <c r="J676" s="273"/>
      <c r="K676" s="274"/>
      <c r="L676" s="274"/>
      <c r="M676" s="273"/>
      <c r="N676" s="273"/>
      <c r="O676" s="273"/>
      <c r="P676" s="273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  <c r="AA676" s="272"/>
      <c r="AB676" s="272"/>
      <c r="AC676" s="272"/>
      <c r="AD676" s="272"/>
      <c r="AE676" s="272"/>
      <c r="AF676" s="272"/>
      <c r="AG676" s="272"/>
      <c r="AH676" s="272"/>
      <c r="AI676" s="272"/>
      <c r="AJ676" s="272"/>
    </row>
    <row r="677" spans="1:36" ht="15.75" customHeight="1">
      <c r="A677" s="272"/>
      <c r="B677" s="274"/>
      <c r="C677" s="274"/>
      <c r="D677" s="273"/>
      <c r="E677" s="274"/>
      <c r="F677" s="274"/>
      <c r="G677" s="273"/>
      <c r="H677" s="273"/>
      <c r="I677" s="273"/>
      <c r="J677" s="273"/>
      <c r="K677" s="274"/>
      <c r="L677" s="274"/>
      <c r="M677" s="273"/>
      <c r="N677" s="273"/>
      <c r="O677" s="273"/>
      <c r="P677" s="273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  <c r="AA677" s="272"/>
      <c r="AB677" s="272"/>
      <c r="AC677" s="272"/>
      <c r="AD677" s="272"/>
      <c r="AE677" s="272"/>
      <c r="AF677" s="272"/>
      <c r="AG677" s="272"/>
      <c r="AH677" s="272"/>
      <c r="AI677" s="272"/>
      <c r="AJ677" s="272"/>
    </row>
    <row r="678" spans="1:36" ht="15.75" customHeight="1">
      <c r="A678" s="272"/>
      <c r="B678" s="274"/>
      <c r="C678" s="274"/>
      <c r="D678" s="273"/>
      <c r="E678" s="274"/>
      <c r="F678" s="274"/>
      <c r="G678" s="273"/>
      <c r="H678" s="273"/>
      <c r="I678" s="273"/>
      <c r="J678" s="273"/>
      <c r="K678" s="274"/>
      <c r="L678" s="274"/>
      <c r="M678" s="273"/>
      <c r="N678" s="273"/>
      <c r="O678" s="273"/>
      <c r="P678" s="273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  <c r="AA678" s="272"/>
      <c r="AB678" s="272"/>
      <c r="AC678" s="272"/>
      <c r="AD678" s="272"/>
      <c r="AE678" s="272"/>
      <c r="AF678" s="272"/>
      <c r="AG678" s="272"/>
      <c r="AH678" s="272"/>
      <c r="AI678" s="272"/>
      <c r="AJ678" s="272"/>
    </row>
    <row r="679" spans="1:36" ht="15.75" customHeight="1">
      <c r="A679" s="272"/>
      <c r="B679" s="274"/>
      <c r="C679" s="274"/>
      <c r="D679" s="273"/>
      <c r="E679" s="274"/>
      <c r="F679" s="274"/>
      <c r="G679" s="273"/>
      <c r="H679" s="273"/>
      <c r="I679" s="273"/>
      <c r="J679" s="273"/>
      <c r="K679" s="274"/>
      <c r="L679" s="274"/>
      <c r="M679" s="273"/>
      <c r="N679" s="273"/>
      <c r="O679" s="273"/>
      <c r="P679" s="273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  <c r="AA679" s="272"/>
      <c r="AB679" s="272"/>
      <c r="AC679" s="272"/>
      <c r="AD679" s="272"/>
      <c r="AE679" s="272"/>
      <c r="AF679" s="272"/>
      <c r="AG679" s="272"/>
      <c r="AH679" s="272"/>
      <c r="AI679" s="272"/>
      <c r="AJ679" s="272"/>
    </row>
    <row r="680" spans="1:36" ht="15.75" customHeight="1">
      <c r="A680" s="272"/>
      <c r="B680" s="274"/>
      <c r="C680" s="274"/>
      <c r="D680" s="273"/>
      <c r="E680" s="274"/>
      <c r="F680" s="274"/>
      <c r="G680" s="273"/>
      <c r="H680" s="273"/>
      <c r="I680" s="273"/>
      <c r="J680" s="273"/>
      <c r="K680" s="274"/>
      <c r="L680" s="274"/>
      <c r="M680" s="273"/>
      <c r="N680" s="273"/>
      <c r="O680" s="273"/>
      <c r="P680" s="273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  <c r="AA680" s="272"/>
      <c r="AB680" s="272"/>
      <c r="AC680" s="272"/>
      <c r="AD680" s="272"/>
      <c r="AE680" s="272"/>
      <c r="AF680" s="272"/>
      <c r="AG680" s="272"/>
      <c r="AH680" s="272"/>
      <c r="AI680" s="272"/>
      <c r="AJ680" s="272"/>
    </row>
    <row r="681" spans="1:36" ht="15.75" customHeight="1">
      <c r="A681" s="272"/>
      <c r="B681" s="274"/>
      <c r="C681" s="274"/>
      <c r="D681" s="273"/>
      <c r="E681" s="274"/>
      <c r="F681" s="274"/>
      <c r="G681" s="273"/>
      <c r="H681" s="273"/>
      <c r="I681" s="273"/>
      <c r="J681" s="273"/>
      <c r="K681" s="274"/>
      <c r="L681" s="274"/>
      <c r="M681" s="273"/>
      <c r="N681" s="273"/>
      <c r="O681" s="273"/>
      <c r="P681" s="273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  <c r="AA681" s="272"/>
      <c r="AB681" s="272"/>
      <c r="AC681" s="272"/>
      <c r="AD681" s="272"/>
      <c r="AE681" s="272"/>
      <c r="AF681" s="272"/>
      <c r="AG681" s="272"/>
      <c r="AH681" s="272"/>
      <c r="AI681" s="272"/>
      <c r="AJ681" s="272"/>
    </row>
    <row r="682" spans="1:36" ht="15.75" customHeight="1">
      <c r="A682" s="272"/>
      <c r="B682" s="274"/>
      <c r="C682" s="274"/>
      <c r="D682" s="273"/>
      <c r="E682" s="274"/>
      <c r="F682" s="274"/>
      <c r="G682" s="273"/>
      <c r="H682" s="273"/>
      <c r="I682" s="273"/>
      <c r="J682" s="273"/>
      <c r="K682" s="274"/>
      <c r="L682" s="274"/>
      <c r="M682" s="273"/>
      <c r="N682" s="273"/>
      <c r="O682" s="273"/>
      <c r="P682" s="273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  <c r="AA682" s="272"/>
      <c r="AB682" s="272"/>
      <c r="AC682" s="272"/>
      <c r="AD682" s="272"/>
      <c r="AE682" s="272"/>
      <c r="AF682" s="272"/>
      <c r="AG682" s="272"/>
      <c r="AH682" s="272"/>
      <c r="AI682" s="272"/>
      <c r="AJ682" s="272"/>
    </row>
    <row r="683" spans="1:36" ht="15.75" customHeight="1">
      <c r="A683" s="272"/>
      <c r="B683" s="274"/>
      <c r="C683" s="274"/>
      <c r="D683" s="273"/>
      <c r="E683" s="274"/>
      <c r="F683" s="274"/>
      <c r="G683" s="273"/>
      <c r="H683" s="273"/>
      <c r="I683" s="273"/>
      <c r="J683" s="273"/>
      <c r="K683" s="274"/>
      <c r="L683" s="274"/>
      <c r="M683" s="273"/>
      <c r="N683" s="273"/>
      <c r="O683" s="273"/>
      <c r="P683" s="273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  <c r="AA683" s="272"/>
      <c r="AB683" s="272"/>
      <c r="AC683" s="272"/>
      <c r="AD683" s="272"/>
      <c r="AE683" s="272"/>
      <c r="AF683" s="272"/>
      <c r="AG683" s="272"/>
      <c r="AH683" s="272"/>
      <c r="AI683" s="272"/>
      <c r="AJ683" s="272"/>
    </row>
    <row r="684" spans="1:36" ht="15.75" customHeight="1">
      <c r="A684" s="272"/>
      <c r="B684" s="274"/>
      <c r="C684" s="274"/>
      <c r="D684" s="273"/>
      <c r="E684" s="274"/>
      <c r="F684" s="274"/>
      <c r="G684" s="273"/>
      <c r="H684" s="273"/>
      <c r="I684" s="273"/>
      <c r="J684" s="273"/>
      <c r="K684" s="274"/>
      <c r="L684" s="274"/>
      <c r="M684" s="273"/>
      <c r="N684" s="273"/>
      <c r="O684" s="273"/>
      <c r="P684" s="273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  <c r="AA684" s="272"/>
      <c r="AB684" s="272"/>
      <c r="AC684" s="272"/>
      <c r="AD684" s="272"/>
      <c r="AE684" s="272"/>
      <c r="AF684" s="272"/>
      <c r="AG684" s="272"/>
      <c r="AH684" s="272"/>
      <c r="AI684" s="272"/>
      <c r="AJ684" s="272"/>
    </row>
    <row r="685" spans="1:36" ht="15.75" customHeight="1">
      <c r="A685" s="272"/>
      <c r="B685" s="274"/>
      <c r="C685" s="274"/>
      <c r="D685" s="273"/>
      <c r="E685" s="274"/>
      <c r="F685" s="274"/>
      <c r="G685" s="273"/>
      <c r="H685" s="273"/>
      <c r="I685" s="273"/>
      <c r="J685" s="273"/>
      <c r="K685" s="274"/>
      <c r="L685" s="274"/>
      <c r="M685" s="273"/>
      <c r="N685" s="273"/>
      <c r="O685" s="273"/>
      <c r="P685" s="273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  <c r="AA685" s="272"/>
      <c r="AB685" s="272"/>
      <c r="AC685" s="272"/>
      <c r="AD685" s="272"/>
      <c r="AE685" s="272"/>
      <c r="AF685" s="272"/>
      <c r="AG685" s="272"/>
      <c r="AH685" s="272"/>
      <c r="AI685" s="272"/>
      <c r="AJ685" s="272"/>
    </row>
    <row r="686" spans="1:36" ht="15.75" customHeight="1">
      <c r="A686" s="272"/>
      <c r="B686" s="274"/>
      <c r="C686" s="274"/>
      <c r="D686" s="273"/>
      <c r="E686" s="274"/>
      <c r="F686" s="274"/>
      <c r="G686" s="273"/>
      <c r="H686" s="273"/>
      <c r="I686" s="273"/>
      <c r="J686" s="273"/>
      <c r="K686" s="274"/>
      <c r="L686" s="274"/>
      <c r="M686" s="273"/>
      <c r="N686" s="273"/>
      <c r="O686" s="273"/>
      <c r="P686" s="273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  <c r="AA686" s="272"/>
      <c r="AB686" s="272"/>
      <c r="AC686" s="272"/>
      <c r="AD686" s="272"/>
      <c r="AE686" s="272"/>
      <c r="AF686" s="272"/>
      <c r="AG686" s="272"/>
      <c r="AH686" s="272"/>
      <c r="AI686" s="272"/>
      <c r="AJ686" s="272"/>
    </row>
    <row r="687" spans="1:36" ht="15.75" customHeight="1">
      <c r="A687" s="272"/>
      <c r="B687" s="274"/>
      <c r="C687" s="274"/>
      <c r="D687" s="273"/>
      <c r="E687" s="274"/>
      <c r="F687" s="274"/>
      <c r="G687" s="273"/>
      <c r="H687" s="273"/>
      <c r="I687" s="273"/>
      <c r="J687" s="273"/>
      <c r="K687" s="274"/>
      <c r="L687" s="274"/>
      <c r="M687" s="273"/>
      <c r="N687" s="273"/>
      <c r="O687" s="273"/>
      <c r="P687" s="273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  <c r="AA687" s="272"/>
      <c r="AB687" s="272"/>
      <c r="AC687" s="272"/>
      <c r="AD687" s="272"/>
      <c r="AE687" s="272"/>
      <c r="AF687" s="272"/>
      <c r="AG687" s="272"/>
      <c r="AH687" s="272"/>
      <c r="AI687" s="272"/>
      <c r="AJ687" s="272"/>
    </row>
    <row r="688" spans="1:36" ht="15.75" customHeight="1">
      <c r="A688" s="272"/>
      <c r="B688" s="274"/>
      <c r="C688" s="274"/>
      <c r="D688" s="273"/>
      <c r="E688" s="274"/>
      <c r="F688" s="274"/>
      <c r="G688" s="273"/>
      <c r="H688" s="273"/>
      <c r="I688" s="273"/>
      <c r="J688" s="273"/>
      <c r="K688" s="274"/>
      <c r="L688" s="274"/>
      <c r="M688" s="273"/>
      <c r="N688" s="273"/>
      <c r="O688" s="273"/>
      <c r="P688" s="273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  <c r="AA688" s="272"/>
      <c r="AB688" s="272"/>
      <c r="AC688" s="272"/>
      <c r="AD688" s="272"/>
      <c r="AE688" s="272"/>
      <c r="AF688" s="272"/>
      <c r="AG688" s="272"/>
      <c r="AH688" s="272"/>
      <c r="AI688" s="272"/>
      <c r="AJ688" s="272"/>
    </row>
    <row r="689" spans="1:36" ht="15.75" customHeight="1">
      <c r="A689" s="272"/>
      <c r="B689" s="274"/>
      <c r="C689" s="274"/>
      <c r="D689" s="273"/>
      <c r="E689" s="274"/>
      <c r="F689" s="274"/>
      <c r="G689" s="273"/>
      <c r="H689" s="273"/>
      <c r="I689" s="273"/>
      <c r="J689" s="273"/>
      <c r="K689" s="274"/>
      <c r="L689" s="274"/>
      <c r="M689" s="273"/>
      <c r="N689" s="273"/>
      <c r="O689" s="273"/>
      <c r="P689" s="273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  <c r="AA689" s="272"/>
      <c r="AB689" s="272"/>
      <c r="AC689" s="272"/>
      <c r="AD689" s="272"/>
      <c r="AE689" s="272"/>
      <c r="AF689" s="272"/>
      <c r="AG689" s="272"/>
      <c r="AH689" s="272"/>
      <c r="AI689" s="272"/>
      <c r="AJ689" s="272"/>
    </row>
    <row r="690" spans="1:36" ht="15.75" customHeight="1">
      <c r="A690" s="272"/>
      <c r="B690" s="274"/>
      <c r="C690" s="274"/>
      <c r="D690" s="273"/>
      <c r="E690" s="274"/>
      <c r="F690" s="274"/>
      <c r="G690" s="273"/>
      <c r="H690" s="273"/>
      <c r="I690" s="273"/>
      <c r="J690" s="273"/>
      <c r="K690" s="274"/>
      <c r="L690" s="274"/>
      <c r="M690" s="273"/>
      <c r="N690" s="273"/>
      <c r="O690" s="273"/>
      <c r="P690" s="273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  <c r="AA690" s="272"/>
      <c r="AB690" s="272"/>
      <c r="AC690" s="272"/>
      <c r="AD690" s="272"/>
      <c r="AE690" s="272"/>
      <c r="AF690" s="272"/>
      <c r="AG690" s="272"/>
      <c r="AH690" s="272"/>
      <c r="AI690" s="272"/>
      <c r="AJ690" s="272"/>
    </row>
    <row r="691" spans="1:36" ht="15.75" customHeight="1">
      <c r="A691" s="272"/>
      <c r="B691" s="274"/>
      <c r="C691" s="274"/>
      <c r="D691" s="273"/>
      <c r="E691" s="274"/>
      <c r="F691" s="274"/>
      <c r="G691" s="273"/>
      <c r="H691" s="273"/>
      <c r="I691" s="273"/>
      <c r="J691" s="273"/>
      <c r="K691" s="274"/>
      <c r="L691" s="274"/>
      <c r="M691" s="273"/>
      <c r="N691" s="273"/>
      <c r="O691" s="273"/>
      <c r="P691" s="273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  <c r="AA691" s="272"/>
      <c r="AB691" s="272"/>
      <c r="AC691" s="272"/>
      <c r="AD691" s="272"/>
      <c r="AE691" s="272"/>
      <c r="AF691" s="272"/>
      <c r="AG691" s="272"/>
      <c r="AH691" s="272"/>
      <c r="AI691" s="272"/>
      <c r="AJ691" s="272"/>
    </row>
    <row r="692" spans="1:36" ht="15.75" customHeight="1">
      <c r="A692" s="272"/>
      <c r="B692" s="274"/>
      <c r="C692" s="274"/>
      <c r="D692" s="273"/>
      <c r="E692" s="274"/>
      <c r="F692" s="274"/>
      <c r="G692" s="273"/>
      <c r="H692" s="273"/>
      <c r="I692" s="273"/>
      <c r="J692" s="273"/>
      <c r="K692" s="274"/>
      <c r="L692" s="274"/>
      <c r="M692" s="273"/>
      <c r="N692" s="273"/>
      <c r="O692" s="273"/>
      <c r="P692" s="273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  <c r="AA692" s="272"/>
      <c r="AB692" s="272"/>
      <c r="AC692" s="272"/>
      <c r="AD692" s="272"/>
      <c r="AE692" s="272"/>
      <c r="AF692" s="272"/>
      <c r="AG692" s="272"/>
      <c r="AH692" s="272"/>
      <c r="AI692" s="272"/>
      <c r="AJ692" s="272"/>
    </row>
    <row r="693" spans="1:36" ht="15.75" customHeight="1">
      <c r="A693" s="272"/>
      <c r="B693" s="274"/>
      <c r="C693" s="274"/>
      <c r="D693" s="273"/>
      <c r="E693" s="274"/>
      <c r="F693" s="274"/>
      <c r="G693" s="273"/>
      <c r="H693" s="273"/>
      <c r="I693" s="273"/>
      <c r="J693" s="273"/>
      <c r="K693" s="274"/>
      <c r="L693" s="274"/>
      <c r="M693" s="273"/>
      <c r="N693" s="273"/>
      <c r="O693" s="273"/>
      <c r="P693" s="273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  <c r="AA693" s="272"/>
      <c r="AB693" s="272"/>
      <c r="AC693" s="272"/>
      <c r="AD693" s="272"/>
      <c r="AE693" s="272"/>
      <c r="AF693" s="272"/>
      <c r="AG693" s="272"/>
      <c r="AH693" s="272"/>
      <c r="AI693" s="272"/>
      <c r="AJ693" s="272"/>
    </row>
    <row r="694" spans="1:36" ht="15.75" customHeight="1">
      <c r="A694" s="272"/>
      <c r="B694" s="274"/>
      <c r="C694" s="274"/>
      <c r="D694" s="273"/>
      <c r="E694" s="274"/>
      <c r="F694" s="274"/>
      <c r="G694" s="273"/>
      <c r="H694" s="273"/>
      <c r="I694" s="273"/>
      <c r="J694" s="273"/>
      <c r="K694" s="274"/>
      <c r="L694" s="274"/>
      <c r="M694" s="273"/>
      <c r="N694" s="273"/>
      <c r="O694" s="273"/>
      <c r="P694" s="273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  <c r="AA694" s="272"/>
      <c r="AB694" s="272"/>
      <c r="AC694" s="272"/>
      <c r="AD694" s="272"/>
      <c r="AE694" s="272"/>
      <c r="AF694" s="272"/>
      <c r="AG694" s="272"/>
      <c r="AH694" s="272"/>
      <c r="AI694" s="272"/>
      <c r="AJ694" s="272"/>
    </row>
    <row r="695" spans="1:36" ht="15.75" customHeight="1">
      <c r="A695" s="272"/>
      <c r="B695" s="274"/>
      <c r="C695" s="274"/>
      <c r="D695" s="273"/>
      <c r="E695" s="274"/>
      <c r="F695" s="274"/>
      <c r="G695" s="273"/>
      <c r="H695" s="273"/>
      <c r="I695" s="273"/>
      <c r="J695" s="273"/>
      <c r="K695" s="274"/>
      <c r="L695" s="274"/>
      <c r="M695" s="273"/>
      <c r="N695" s="273"/>
      <c r="O695" s="273"/>
      <c r="P695" s="273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  <c r="AA695" s="272"/>
      <c r="AB695" s="272"/>
      <c r="AC695" s="272"/>
      <c r="AD695" s="272"/>
      <c r="AE695" s="272"/>
      <c r="AF695" s="272"/>
      <c r="AG695" s="272"/>
      <c r="AH695" s="272"/>
      <c r="AI695" s="272"/>
      <c r="AJ695" s="272"/>
    </row>
    <row r="696" spans="1:36" ht="15.75" customHeight="1">
      <c r="A696" s="272"/>
      <c r="B696" s="274"/>
      <c r="C696" s="274"/>
      <c r="D696" s="273"/>
      <c r="E696" s="274"/>
      <c r="F696" s="274"/>
      <c r="G696" s="273"/>
      <c r="H696" s="273"/>
      <c r="I696" s="273"/>
      <c r="J696" s="273"/>
      <c r="K696" s="274"/>
      <c r="L696" s="274"/>
      <c r="M696" s="273"/>
      <c r="N696" s="273"/>
      <c r="O696" s="273"/>
      <c r="P696" s="273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  <c r="AA696" s="272"/>
      <c r="AB696" s="272"/>
      <c r="AC696" s="272"/>
      <c r="AD696" s="272"/>
      <c r="AE696" s="272"/>
      <c r="AF696" s="272"/>
      <c r="AG696" s="272"/>
      <c r="AH696" s="272"/>
      <c r="AI696" s="272"/>
      <c r="AJ696" s="272"/>
    </row>
    <row r="697" spans="1:36" ht="15.75" customHeight="1">
      <c r="A697" s="272"/>
      <c r="B697" s="274"/>
      <c r="C697" s="274"/>
      <c r="D697" s="273"/>
      <c r="E697" s="274"/>
      <c r="F697" s="274"/>
      <c r="G697" s="273"/>
      <c r="H697" s="273"/>
      <c r="I697" s="273"/>
      <c r="J697" s="273"/>
      <c r="K697" s="274"/>
      <c r="L697" s="274"/>
      <c r="M697" s="273"/>
      <c r="N697" s="273"/>
      <c r="O697" s="273"/>
      <c r="P697" s="273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  <c r="AA697" s="272"/>
      <c r="AB697" s="272"/>
      <c r="AC697" s="272"/>
      <c r="AD697" s="272"/>
      <c r="AE697" s="272"/>
      <c r="AF697" s="272"/>
      <c r="AG697" s="272"/>
      <c r="AH697" s="272"/>
      <c r="AI697" s="272"/>
      <c r="AJ697" s="272"/>
    </row>
    <row r="698" spans="1:36" ht="15.75" customHeight="1">
      <c r="A698" s="272"/>
      <c r="B698" s="274"/>
      <c r="C698" s="274"/>
      <c r="D698" s="273"/>
      <c r="E698" s="274"/>
      <c r="F698" s="274"/>
      <c r="G698" s="273"/>
      <c r="H698" s="273"/>
      <c r="I698" s="273"/>
      <c r="J698" s="273"/>
      <c r="K698" s="274"/>
      <c r="L698" s="274"/>
      <c r="M698" s="273"/>
      <c r="N698" s="273"/>
      <c r="O698" s="273"/>
      <c r="P698" s="273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  <c r="AA698" s="272"/>
      <c r="AB698" s="272"/>
      <c r="AC698" s="272"/>
      <c r="AD698" s="272"/>
      <c r="AE698" s="272"/>
      <c r="AF698" s="272"/>
      <c r="AG698" s="272"/>
      <c r="AH698" s="272"/>
      <c r="AI698" s="272"/>
      <c r="AJ698" s="272"/>
    </row>
    <row r="699" spans="1:36" ht="15.75" customHeight="1">
      <c r="A699" s="272"/>
      <c r="B699" s="274"/>
      <c r="C699" s="274"/>
      <c r="D699" s="273"/>
      <c r="E699" s="274"/>
      <c r="F699" s="274"/>
      <c r="G699" s="273"/>
      <c r="H699" s="273"/>
      <c r="I699" s="273"/>
      <c r="J699" s="273"/>
      <c r="K699" s="274"/>
      <c r="L699" s="274"/>
      <c r="M699" s="273"/>
      <c r="N699" s="273"/>
      <c r="O699" s="273"/>
      <c r="P699" s="273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  <c r="AA699" s="272"/>
      <c r="AB699" s="272"/>
      <c r="AC699" s="272"/>
      <c r="AD699" s="272"/>
      <c r="AE699" s="272"/>
      <c r="AF699" s="272"/>
      <c r="AG699" s="272"/>
      <c r="AH699" s="272"/>
      <c r="AI699" s="272"/>
      <c r="AJ699" s="272"/>
    </row>
    <row r="700" spans="1:36" ht="15.75" customHeight="1">
      <c r="A700" s="272"/>
      <c r="B700" s="274"/>
      <c r="C700" s="274"/>
      <c r="D700" s="273"/>
      <c r="E700" s="274"/>
      <c r="F700" s="274"/>
      <c r="G700" s="273"/>
      <c r="H700" s="273"/>
      <c r="I700" s="273"/>
      <c r="J700" s="273"/>
      <c r="K700" s="274"/>
      <c r="L700" s="274"/>
      <c r="M700" s="273"/>
      <c r="N700" s="273"/>
      <c r="O700" s="273"/>
      <c r="P700" s="273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  <c r="AA700" s="272"/>
      <c r="AB700" s="272"/>
      <c r="AC700" s="272"/>
      <c r="AD700" s="272"/>
      <c r="AE700" s="272"/>
      <c r="AF700" s="272"/>
      <c r="AG700" s="272"/>
      <c r="AH700" s="272"/>
      <c r="AI700" s="272"/>
      <c r="AJ700" s="272"/>
    </row>
    <row r="701" spans="1:36" ht="15.75" customHeight="1">
      <c r="A701" s="272"/>
      <c r="B701" s="274"/>
      <c r="C701" s="274"/>
      <c r="D701" s="273"/>
      <c r="E701" s="274"/>
      <c r="F701" s="274"/>
      <c r="G701" s="273"/>
      <c r="H701" s="273"/>
      <c r="I701" s="273"/>
      <c r="J701" s="273"/>
      <c r="K701" s="274"/>
      <c r="L701" s="274"/>
      <c r="M701" s="273"/>
      <c r="N701" s="273"/>
      <c r="O701" s="273"/>
      <c r="P701" s="273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  <c r="AA701" s="272"/>
      <c r="AB701" s="272"/>
      <c r="AC701" s="272"/>
      <c r="AD701" s="272"/>
      <c r="AE701" s="272"/>
      <c r="AF701" s="272"/>
      <c r="AG701" s="272"/>
      <c r="AH701" s="272"/>
      <c r="AI701" s="272"/>
      <c r="AJ701" s="272"/>
    </row>
    <row r="702" spans="1:36" ht="15.75" customHeight="1">
      <c r="A702" s="272"/>
      <c r="B702" s="274"/>
      <c r="C702" s="274"/>
      <c r="D702" s="273"/>
      <c r="E702" s="274"/>
      <c r="F702" s="274"/>
      <c r="G702" s="273"/>
      <c r="H702" s="273"/>
      <c r="I702" s="273"/>
      <c r="J702" s="273"/>
      <c r="K702" s="274"/>
      <c r="L702" s="274"/>
      <c r="M702" s="273"/>
      <c r="N702" s="273"/>
      <c r="O702" s="273"/>
      <c r="P702" s="273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  <c r="AA702" s="272"/>
      <c r="AB702" s="272"/>
      <c r="AC702" s="272"/>
      <c r="AD702" s="272"/>
      <c r="AE702" s="272"/>
      <c r="AF702" s="272"/>
      <c r="AG702" s="272"/>
      <c r="AH702" s="272"/>
      <c r="AI702" s="272"/>
      <c r="AJ702" s="272"/>
    </row>
    <row r="703" spans="1:36" ht="15.75" customHeight="1">
      <c r="A703" s="272"/>
      <c r="B703" s="274"/>
      <c r="C703" s="274"/>
      <c r="D703" s="273"/>
      <c r="E703" s="274"/>
      <c r="F703" s="274"/>
      <c r="G703" s="273"/>
      <c r="H703" s="273"/>
      <c r="I703" s="273"/>
      <c r="J703" s="273"/>
      <c r="K703" s="274"/>
      <c r="L703" s="274"/>
      <c r="M703" s="273"/>
      <c r="N703" s="273"/>
      <c r="O703" s="273"/>
      <c r="P703" s="273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  <c r="AA703" s="272"/>
      <c r="AB703" s="272"/>
      <c r="AC703" s="272"/>
      <c r="AD703" s="272"/>
      <c r="AE703" s="272"/>
      <c r="AF703" s="272"/>
      <c r="AG703" s="272"/>
      <c r="AH703" s="272"/>
      <c r="AI703" s="272"/>
      <c r="AJ703" s="272"/>
    </row>
    <row r="704" spans="1:36" ht="15.75" customHeight="1">
      <c r="A704" s="272"/>
      <c r="B704" s="274"/>
      <c r="C704" s="274"/>
      <c r="D704" s="273"/>
      <c r="E704" s="274"/>
      <c r="F704" s="274"/>
      <c r="G704" s="273"/>
      <c r="H704" s="273"/>
      <c r="I704" s="273"/>
      <c r="J704" s="273"/>
      <c r="K704" s="274"/>
      <c r="L704" s="274"/>
      <c r="M704" s="273"/>
      <c r="N704" s="273"/>
      <c r="O704" s="273"/>
      <c r="P704" s="273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  <c r="AA704" s="272"/>
      <c r="AB704" s="272"/>
      <c r="AC704" s="272"/>
      <c r="AD704" s="272"/>
      <c r="AE704" s="272"/>
      <c r="AF704" s="272"/>
      <c r="AG704" s="272"/>
      <c r="AH704" s="272"/>
      <c r="AI704" s="272"/>
      <c r="AJ704" s="272"/>
    </row>
    <row r="705" spans="1:36" ht="15.75" customHeight="1">
      <c r="A705" s="272"/>
      <c r="B705" s="274"/>
      <c r="C705" s="274"/>
      <c r="D705" s="273"/>
      <c r="E705" s="274"/>
      <c r="F705" s="274"/>
      <c r="G705" s="273"/>
      <c r="H705" s="273"/>
      <c r="I705" s="273"/>
      <c r="J705" s="273"/>
      <c r="K705" s="274"/>
      <c r="L705" s="274"/>
      <c r="M705" s="273"/>
      <c r="N705" s="273"/>
      <c r="O705" s="273"/>
      <c r="P705" s="273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  <c r="AA705" s="272"/>
      <c r="AB705" s="272"/>
      <c r="AC705" s="272"/>
      <c r="AD705" s="272"/>
      <c r="AE705" s="272"/>
      <c r="AF705" s="272"/>
      <c r="AG705" s="272"/>
      <c r="AH705" s="272"/>
      <c r="AI705" s="272"/>
      <c r="AJ705" s="272"/>
    </row>
    <row r="706" spans="1:36" ht="15.75" customHeight="1">
      <c r="A706" s="272"/>
      <c r="B706" s="274"/>
      <c r="C706" s="274"/>
      <c r="D706" s="273"/>
      <c r="E706" s="274"/>
      <c r="F706" s="274"/>
      <c r="G706" s="273"/>
      <c r="H706" s="273"/>
      <c r="I706" s="273"/>
      <c r="J706" s="273"/>
      <c r="K706" s="274"/>
      <c r="L706" s="274"/>
      <c r="M706" s="273"/>
      <c r="N706" s="273"/>
      <c r="O706" s="273"/>
      <c r="P706" s="273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  <c r="AA706" s="272"/>
      <c r="AB706" s="272"/>
      <c r="AC706" s="272"/>
      <c r="AD706" s="272"/>
      <c r="AE706" s="272"/>
      <c r="AF706" s="272"/>
      <c r="AG706" s="272"/>
      <c r="AH706" s="272"/>
      <c r="AI706" s="272"/>
      <c r="AJ706" s="272"/>
    </row>
    <row r="707" spans="1:36" ht="15.75" customHeight="1">
      <c r="A707" s="272"/>
      <c r="B707" s="274"/>
      <c r="C707" s="274"/>
      <c r="D707" s="273"/>
      <c r="E707" s="274"/>
      <c r="F707" s="274"/>
      <c r="G707" s="273"/>
      <c r="H707" s="273"/>
      <c r="I707" s="273"/>
      <c r="J707" s="273"/>
      <c r="K707" s="274"/>
      <c r="L707" s="274"/>
      <c r="M707" s="273"/>
      <c r="N707" s="273"/>
      <c r="O707" s="273"/>
      <c r="P707" s="273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  <c r="AA707" s="272"/>
      <c r="AB707" s="272"/>
      <c r="AC707" s="272"/>
      <c r="AD707" s="272"/>
      <c r="AE707" s="272"/>
      <c r="AF707" s="272"/>
      <c r="AG707" s="272"/>
      <c r="AH707" s="272"/>
      <c r="AI707" s="272"/>
      <c r="AJ707" s="272"/>
    </row>
    <row r="708" spans="1:36" ht="15.75" customHeight="1">
      <c r="A708" s="272"/>
      <c r="B708" s="274"/>
      <c r="C708" s="274"/>
      <c r="D708" s="273"/>
      <c r="E708" s="274"/>
      <c r="F708" s="274"/>
      <c r="G708" s="273"/>
      <c r="H708" s="273"/>
      <c r="I708" s="273"/>
      <c r="J708" s="273"/>
      <c r="K708" s="274"/>
      <c r="L708" s="274"/>
      <c r="M708" s="273"/>
      <c r="N708" s="273"/>
      <c r="O708" s="273"/>
      <c r="P708" s="273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  <c r="AA708" s="272"/>
      <c r="AB708" s="272"/>
      <c r="AC708" s="272"/>
      <c r="AD708" s="272"/>
      <c r="AE708" s="272"/>
      <c r="AF708" s="272"/>
      <c r="AG708" s="272"/>
      <c r="AH708" s="272"/>
      <c r="AI708" s="272"/>
      <c r="AJ708" s="272"/>
    </row>
    <row r="709" spans="1:36" ht="15.75" customHeight="1">
      <c r="A709" s="272"/>
      <c r="B709" s="274"/>
      <c r="C709" s="274"/>
      <c r="D709" s="273"/>
      <c r="E709" s="274"/>
      <c r="F709" s="274"/>
      <c r="G709" s="273"/>
      <c r="H709" s="273"/>
      <c r="I709" s="273"/>
      <c r="J709" s="273"/>
      <c r="K709" s="274"/>
      <c r="L709" s="274"/>
      <c r="M709" s="273"/>
      <c r="N709" s="273"/>
      <c r="O709" s="273"/>
      <c r="P709" s="273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  <c r="AA709" s="272"/>
      <c r="AB709" s="272"/>
      <c r="AC709" s="272"/>
      <c r="AD709" s="272"/>
      <c r="AE709" s="272"/>
      <c r="AF709" s="272"/>
      <c r="AG709" s="272"/>
      <c r="AH709" s="272"/>
      <c r="AI709" s="272"/>
      <c r="AJ709" s="272"/>
    </row>
    <row r="710" spans="1:36" ht="15.75" customHeight="1">
      <c r="A710" s="272"/>
      <c r="B710" s="274"/>
      <c r="C710" s="274"/>
      <c r="D710" s="273"/>
      <c r="E710" s="274"/>
      <c r="F710" s="274"/>
      <c r="G710" s="273"/>
      <c r="H710" s="273"/>
      <c r="I710" s="273"/>
      <c r="J710" s="273"/>
      <c r="K710" s="274"/>
      <c r="L710" s="274"/>
      <c r="M710" s="273"/>
      <c r="N710" s="273"/>
      <c r="O710" s="273"/>
      <c r="P710" s="273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  <c r="AA710" s="272"/>
      <c r="AB710" s="272"/>
      <c r="AC710" s="272"/>
      <c r="AD710" s="272"/>
      <c r="AE710" s="272"/>
      <c r="AF710" s="272"/>
      <c r="AG710" s="272"/>
      <c r="AH710" s="272"/>
      <c r="AI710" s="272"/>
      <c r="AJ710" s="272"/>
    </row>
    <row r="711" spans="1:36" ht="15.75" customHeight="1">
      <c r="A711" s="272"/>
      <c r="B711" s="274"/>
      <c r="C711" s="274"/>
      <c r="D711" s="273"/>
      <c r="E711" s="274"/>
      <c r="F711" s="274"/>
      <c r="G711" s="273"/>
      <c r="H711" s="273"/>
      <c r="I711" s="273"/>
      <c r="J711" s="273"/>
      <c r="K711" s="274"/>
      <c r="L711" s="274"/>
      <c r="M711" s="273"/>
      <c r="N711" s="273"/>
      <c r="O711" s="273"/>
      <c r="P711" s="273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  <c r="AA711" s="272"/>
      <c r="AB711" s="272"/>
      <c r="AC711" s="272"/>
      <c r="AD711" s="272"/>
      <c r="AE711" s="272"/>
      <c r="AF711" s="272"/>
      <c r="AG711" s="272"/>
      <c r="AH711" s="272"/>
      <c r="AI711" s="272"/>
      <c r="AJ711" s="272"/>
    </row>
    <row r="712" spans="1:36" ht="15.75" customHeight="1">
      <c r="A712" s="272"/>
      <c r="B712" s="274"/>
      <c r="C712" s="274"/>
      <c r="D712" s="273"/>
      <c r="E712" s="274"/>
      <c r="F712" s="274"/>
      <c r="G712" s="273"/>
      <c r="H712" s="273"/>
      <c r="I712" s="273"/>
      <c r="J712" s="273"/>
      <c r="K712" s="274"/>
      <c r="L712" s="274"/>
      <c r="M712" s="273"/>
      <c r="N712" s="273"/>
      <c r="O712" s="273"/>
      <c r="P712" s="273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  <c r="AA712" s="272"/>
      <c r="AB712" s="272"/>
      <c r="AC712" s="272"/>
      <c r="AD712" s="272"/>
      <c r="AE712" s="272"/>
      <c r="AF712" s="272"/>
      <c r="AG712" s="272"/>
      <c r="AH712" s="272"/>
      <c r="AI712" s="272"/>
      <c r="AJ712" s="272"/>
    </row>
    <row r="713" spans="1:36" ht="15.75" customHeight="1">
      <c r="A713" s="272"/>
      <c r="B713" s="274"/>
      <c r="C713" s="274"/>
      <c r="D713" s="273"/>
      <c r="E713" s="274"/>
      <c r="F713" s="274"/>
      <c r="G713" s="273"/>
      <c r="H713" s="273"/>
      <c r="I713" s="273"/>
      <c r="J713" s="273"/>
      <c r="K713" s="274"/>
      <c r="L713" s="274"/>
      <c r="M713" s="273"/>
      <c r="N713" s="273"/>
      <c r="O713" s="273"/>
      <c r="P713" s="273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  <c r="AA713" s="272"/>
      <c r="AB713" s="272"/>
      <c r="AC713" s="272"/>
      <c r="AD713" s="272"/>
      <c r="AE713" s="272"/>
      <c r="AF713" s="272"/>
      <c r="AG713" s="272"/>
      <c r="AH713" s="272"/>
      <c r="AI713" s="272"/>
      <c r="AJ713" s="272"/>
    </row>
    <row r="714" spans="1:36" ht="15.75" customHeight="1">
      <c r="A714" s="272"/>
      <c r="B714" s="274"/>
      <c r="C714" s="274"/>
      <c r="D714" s="273"/>
      <c r="E714" s="274"/>
      <c r="F714" s="274"/>
      <c r="G714" s="273"/>
      <c r="H714" s="273"/>
      <c r="I714" s="273"/>
      <c r="J714" s="273"/>
      <c r="K714" s="274"/>
      <c r="L714" s="274"/>
      <c r="M714" s="273"/>
      <c r="N714" s="273"/>
      <c r="O714" s="273"/>
      <c r="P714" s="273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  <c r="AA714" s="272"/>
      <c r="AB714" s="272"/>
      <c r="AC714" s="272"/>
      <c r="AD714" s="272"/>
      <c r="AE714" s="272"/>
      <c r="AF714" s="272"/>
      <c r="AG714" s="272"/>
      <c r="AH714" s="272"/>
      <c r="AI714" s="272"/>
      <c r="AJ714" s="272"/>
    </row>
    <row r="715" spans="1:36" ht="15.75" customHeight="1">
      <c r="A715" s="272"/>
      <c r="B715" s="274"/>
      <c r="C715" s="274"/>
      <c r="D715" s="273"/>
      <c r="E715" s="274"/>
      <c r="F715" s="274"/>
      <c r="G715" s="273"/>
      <c r="H715" s="273"/>
      <c r="I715" s="273"/>
      <c r="J715" s="273"/>
      <c r="K715" s="274"/>
      <c r="L715" s="274"/>
      <c r="M715" s="273"/>
      <c r="N715" s="273"/>
      <c r="O715" s="273"/>
      <c r="P715" s="273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  <c r="AA715" s="272"/>
      <c r="AB715" s="272"/>
      <c r="AC715" s="272"/>
      <c r="AD715" s="272"/>
      <c r="AE715" s="272"/>
      <c r="AF715" s="272"/>
      <c r="AG715" s="272"/>
      <c r="AH715" s="272"/>
      <c r="AI715" s="272"/>
      <c r="AJ715" s="272"/>
    </row>
    <row r="716" spans="1:36" ht="15.75" customHeight="1">
      <c r="A716" s="272"/>
      <c r="B716" s="274"/>
      <c r="C716" s="274"/>
      <c r="D716" s="273"/>
      <c r="E716" s="274"/>
      <c r="F716" s="274"/>
      <c r="G716" s="273"/>
      <c r="H716" s="273"/>
      <c r="I716" s="273"/>
      <c r="J716" s="273"/>
      <c r="K716" s="274"/>
      <c r="L716" s="274"/>
      <c r="M716" s="273"/>
      <c r="N716" s="273"/>
      <c r="O716" s="273"/>
      <c r="P716" s="273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  <c r="AA716" s="272"/>
      <c r="AB716" s="272"/>
      <c r="AC716" s="272"/>
      <c r="AD716" s="272"/>
      <c r="AE716" s="272"/>
      <c r="AF716" s="272"/>
      <c r="AG716" s="272"/>
      <c r="AH716" s="272"/>
      <c r="AI716" s="272"/>
      <c r="AJ716" s="272"/>
    </row>
    <row r="717" spans="1:36" ht="15.75" customHeight="1">
      <c r="A717" s="272"/>
      <c r="B717" s="274"/>
      <c r="C717" s="274"/>
      <c r="D717" s="273"/>
      <c r="E717" s="274"/>
      <c r="F717" s="274"/>
      <c r="G717" s="273"/>
      <c r="H717" s="273"/>
      <c r="I717" s="273"/>
      <c r="J717" s="273"/>
      <c r="K717" s="274"/>
      <c r="L717" s="274"/>
      <c r="M717" s="273"/>
      <c r="N717" s="273"/>
      <c r="O717" s="273"/>
      <c r="P717" s="273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  <c r="AA717" s="272"/>
      <c r="AB717" s="272"/>
      <c r="AC717" s="272"/>
      <c r="AD717" s="272"/>
      <c r="AE717" s="272"/>
      <c r="AF717" s="272"/>
      <c r="AG717" s="272"/>
      <c r="AH717" s="272"/>
      <c r="AI717" s="272"/>
      <c r="AJ717" s="272"/>
    </row>
    <row r="718" spans="1:36" ht="15.75" customHeight="1">
      <c r="A718" s="272"/>
      <c r="B718" s="274"/>
      <c r="C718" s="274"/>
      <c r="D718" s="273"/>
      <c r="E718" s="274"/>
      <c r="F718" s="274"/>
      <c r="G718" s="273"/>
      <c r="H718" s="273"/>
      <c r="I718" s="273"/>
      <c r="J718" s="273"/>
      <c r="K718" s="274"/>
      <c r="L718" s="274"/>
      <c r="M718" s="273"/>
      <c r="N718" s="273"/>
      <c r="O718" s="273"/>
      <c r="P718" s="273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  <c r="AA718" s="272"/>
      <c r="AB718" s="272"/>
      <c r="AC718" s="272"/>
      <c r="AD718" s="272"/>
      <c r="AE718" s="272"/>
      <c r="AF718" s="272"/>
      <c r="AG718" s="272"/>
      <c r="AH718" s="272"/>
      <c r="AI718" s="272"/>
      <c r="AJ718" s="272"/>
    </row>
    <row r="719" spans="1:36" ht="15.75" customHeight="1">
      <c r="A719" s="272"/>
      <c r="B719" s="274"/>
      <c r="C719" s="274"/>
      <c r="D719" s="273"/>
      <c r="E719" s="274"/>
      <c r="F719" s="274"/>
      <c r="G719" s="273"/>
      <c r="H719" s="273"/>
      <c r="I719" s="273"/>
      <c r="J719" s="273"/>
      <c r="K719" s="274"/>
      <c r="L719" s="274"/>
      <c r="M719" s="273"/>
      <c r="N719" s="273"/>
      <c r="O719" s="273"/>
      <c r="P719" s="273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  <c r="AA719" s="272"/>
      <c r="AB719" s="272"/>
      <c r="AC719" s="272"/>
      <c r="AD719" s="272"/>
      <c r="AE719" s="272"/>
      <c r="AF719" s="272"/>
      <c r="AG719" s="272"/>
      <c r="AH719" s="272"/>
      <c r="AI719" s="272"/>
      <c r="AJ719" s="272"/>
    </row>
    <row r="720" spans="1:36" ht="15.75" customHeight="1">
      <c r="A720" s="272"/>
      <c r="B720" s="274"/>
      <c r="C720" s="274"/>
      <c r="D720" s="273"/>
      <c r="E720" s="274"/>
      <c r="F720" s="274"/>
      <c r="G720" s="273"/>
      <c r="H720" s="273"/>
      <c r="I720" s="273"/>
      <c r="J720" s="273"/>
      <c r="K720" s="274"/>
      <c r="L720" s="274"/>
      <c r="M720" s="273"/>
      <c r="N720" s="273"/>
      <c r="O720" s="273"/>
      <c r="P720" s="273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  <c r="AA720" s="272"/>
      <c r="AB720" s="272"/>
      <c r="AC720" s="272"/>
      <c r="AD720" s="272"/>
      <c r="AE720" s="272"/>
      <c r="AF720" s="272"/>
      <c r="AG720" s="272"/>
      <c r="AH720" s="272"/>
      <c r="AI720" s="272"/>
      <c r="AJ720" s="272"/>
    </row>
    <row r="721" spans="1:36" ht="15.75" customHeight="1">
      <c r="A721" s="272"/>
      <c r="B721" s="274"/>
      <c r="C721" s="274"/>
      <c r="D721" s="273"/>
      <c r="E721" s="274"/>
      <c r="F721" s="274"/>
      <c r="G721" s="273"/>
      <c r="H721" s="273"/>
      <c r="I721" s="273"/>
      <c r="J721" s="273"/>
      <c r="K721" s="274"/>
      <c r="L721" s="274"/>
      <c r="M721" s="273"/>
      <c r="N721" s="273"/>
      <c r="O721" s="273"/>
      <c r="P721" s="273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  <c r="AA721" s="272"/>
      <c r="AB721" s="272"/>
      <c r="AC721" s="272"/>
      <c r="AD721" s="272"/>
      <c r="AE721" s="272"/>
      <c r="AF721" s="272"/>
      <c r="AG721" s="272"/>
      <c r="AH721" s="272"/>
      <c r="AI721" s="272"/>
      <c r="AJ721" s="272"/>
    </row>
    <row r="722" spans="1:36" ht="15.75" customHeight="1">
      <c r="A722" s="272"/>
      <c r="B722" s="274"/>
      <c r="C722" s="274"/>
      <c r="D722" s="273"/>
      <c r="E722" s="274"/>
      <c r="F722" s="274"/>
      <c r="G722" s="273"/>
      <c r="H722" s="273"/>
      <c r="I722" s="273"/>
      <c r="J722" s="273"/>
      <c r="K722" s="274"/>
      <c r="L722" s="274"/>
      <c r="M722" s="273"/>
      <c r="N722" s="273"/>
      <c r="O722" s="273"/>
      <c r="P722" s="273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  <c r="AA722" s="272"/>
      <c r="AB722" s="272"/>
      <c r="AC722" s="272"/>
      <c r="AD722" s="272"/>
      <c r="AE722" s="272"/>
      <c r="AF722" s="272"/>
      <c r="AG722" s="272"/>
      <c r="AH722" s="272"/>
      <c r="AI722" s="272"/>
      <c r="AJ722" s="272"/>
    </row>
    <row r="723" spans="1:36" ht="15.75" customHeight="1">
      <c r="A723" s="272"/>
      <c r="B723" s="274"/>
      <c r="C723" s="274"/>
      <c r="D723" s="273"/>
      <c r="E723" s="274"/>
      <c r="F723" s="274"/>
      <c r="G723" s="273"/>
      <c r="H723" s="273"/>
      <c r="I723" s="273"/>
      <c r="J723" s="273"/>
      <c r="K723" s="274"/>
      <c r="L723" s="274"/>
      <c r="M723" s="273"/>
      <c r="N723" s="273"/>
      <c r="O723" s="273"/>
      <c r="P723" s="273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  <c r="AA723" s="272"/>
      <c r="AB723" s="272"/>
      <c r="AC723" s="272"/>
      <c r="AD723" s="272"/>
      <c r="AE723" s="272"/>
      <c r="AF723" s="272"/>
      <c r="AG723" s="272"/>
      <c r="AH723" s="272"/>
      <c r="AI723" s="272"/>
      <c r="AJ723" s="272"/>
    </row>
    <row r="724" spans="1:36" ht="15.75" customHeight="1">
      <c r="A724" s="272"/>
      <c r="B724" s="274"/>
      <c r="C724" s="274"/>
      <c r="D724" s="273"/>
      <c r="E724" s="274"/>
      <c r="F724" s="274"/>
      <c r="G724" s="273"/>
      <c r="H724" s="273"/>
      <c r="I724" s="273"/>
      <c r="J724" s="273"/>
      <c r="K724" s="274"/>
      <c r="L724" s="274"/>
      <c r="M724" s="273"/>
      <c r="N724" s="273"/>
      <c r="O724" s="273"/>
      <c r="P724" s="273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  <c r="AA724" s="272"/>
      <c r="AB724" s="272"/>
      <c r="AC724" s="272"/>
      <c r="AD724" s="272"/>
      <c r="AE724" s="272"/>
      <c r="AF724" s="272"/>
      <c r="AG724" s="272"/>
      <c r="AH724" s="272"/>
      <c r="AI724" s="272"/>
      <c r="AJ724" s="272"/>
    </row>
    <row r="725" spans="1:36" ht="15.75" customHeight="1">
      <c r="A725" s="272"/>
      <c r="B725" s="274"/>
      <c r="C725" s="274"/>
      <c r="D725" s="273"/>
      <c r="E725" s="274"/>
      <c r="F725" s="274"/>
      <c r="G725" s="273"/>
      <c r="H725" s="273"/>
      <c r="I725" s="273"/>
      <c r="J725" s="273"/>
      <c r="K725" s="274"/>
      <c r="L725" s="274"/>
      <c r="M725" s="273"/>
      <c r="N725" s="273"/>
      <c r="O725" s="273"/>
      <c r="P725" s="273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  <c r="AA725" s="272"/>
      <c r="AB725" s="272"/>
      <c r="AC725" s="272"/>
      <c r="AD725" s="272"/>
      <c r="AE725" s="272"/>
      <c r="AF725" s="272"/>
      <c r="AG725" s="272"/>
      <c r="AH725" s="272"/>
      <c r="AI725" s="272"/>
      <c r="AJ725" s="272"/>
    </row>
    <row r="726" spans="1:36" ht="15.75" customHeight="1">
      <c r="A726" s="272"/>
      <c r="B726" s="274"/>
      <c r="C726" s="274"/>
      <c r="D726" s="273"/>
      <c r="E726" s="274"/>
      <c r="F726" s="274"/>
      <c r="G726" s="273"/>
      <c r="H726" s="273"/>
      <c r="I726" s="273"/>
      <c r="J726" s="273"/>
      <c r="K726" s="274"/>
      <c r="L726" s="274"/>
      <c r="M726" s="273"/>
      <c r="N726" s="273"/>
      <c r="O726" s="273"/>
      <c r="P726" s="273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  <c r="AA726" s="272"/>
      <c r="AB726" s="272"/>
      <c r="AC726" s="272"/>
      <c r="AD726" s="272"/>
      <c r="AE726" s="272"/>
      <c r="AF726" s="272"/>
      <c r="AG726" s="272"/>
      <c r="AH726" s="272"/>
      <c r="AI726" s="272"/>
      <c r="AJ726" s="272"/>
    </row>
    <row r="727" spans="1:36" ht="15.75" customHeight="1">
      <c r="A727" s="272"/>
      <c r="B727" s="274"/>
      <c r="C727" s="274"/>
      <c r="D727" s="273"/>
      <c r="E727" s="274"/>
      <c r="F727" s="274"/>
      <c r="G727" s="273"/>
      <c r="H727" s="273"/>
      <c r="I727" s="273"/>
      <c r="J727" s="273"/>
      <c r="K727" s="274"/>
      <c r="L727" s="274"/>
      <c r="M727" s="273"/>
      <c r="N727" s="273"/>
      <c r="O727" s="273"/>
      <c r="P727" s="273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  <c r="AA727" s="272"/>
      <c r="AB727" s="272"/>
      <c r="AC727" s="272"/>
      <c r="AD727" s="272"/>
      <c r="AE727" s="272"/>
      <c r="AF727" s="272"/>
      <c r="AG727" s="272"/>
      <c r="AH727" s="272"/>
      <c r="AI727" s="272"/>
      <c r="AJ727" s="272"/>
    </row>
    <row r="728" spans="1:36" ht="15.75" customHeight="1">
      <c r="A728" s="272"/>
      <c r="B728" s="274"/>
      <c r="C728" s="274"/>
      <c r="D728" s="273"/>
      <c r="E728" s="274"/>
      <c r="F728" s="274"/>
      <c r="G728" s="273"/>
      <c r="H728" s="273"/>
      <c r="I728" s="273"/>
      <c r="J728" s="273"/>
      <c r="K728" s="274"/>
      <c r="L728" s="274"/>
      <c r="M728" s="273"/>
      <c r="N728" s="273"/>
      <c r="O728" s="273"/>
      <c r="P728" s="273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  <c r="AA728" s="272"/>
      <c r="AB728" s="272"/>
      <c r="AC728" s="272"/>
      <c r="AD728" s="272"/>
      <c r="AE728" s="272"/>
      <c r="AF728" s="272"/>
      <c r="AG728" s="272"/>
      <c r="AH728" s="272"/>
      <c r="AI728" s="272"/>
      <c r="AJ728" s="272"/>
    </row>
    <row r="729" spans="1:36" ht="15.75" customHeight="1">
      <c r="A729" s="272"/>
      <c r="B729" s="274"/>
      <c r="C729" s="274"/>
      <c r="D729" s="273"/>
      <c r="E729" s="274"/>
      <c r="F729" s="274"/>
      <c r="G729" s="273"/>
      <c r="H729" s="273"/>
      <c r="I729" s="273"/>
      <c r="J729" s="273"/>
      <c r="K729" s="274"/>
      <c r="L729" s="274"/>
      <c r="M729" s="273"/>
      <c r="N729" s="273"/>
      <c r="O729" s="273"/>
      <c r="P729" s="273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  <c r="AA729" s="272"/>
      <c r="AB729" s="272"/>
      <c r="AC729" s="272"/>
      <c r="AD729" s="272"/>
      <c r="AE729" s="272"/>
      <c r="AF729" s="272"/>
      <c r="AG729" s="272"/>
      <c r="AH729" s="272"/>
      <c r="AI729" s="272"/>
      <c r="AJ729" s="272"/>
    </row>
    <row r="730" spans="1:36" ht="15.75" customHeight="1">
      <c r="A730" s="272"/>
      <c r="B730" s="274"/>
      <c r="C730" s="274"/>
      <c r="D730" s="273"/>
      <c r="E730" s="274"/>
      <c r="F730" s="274"/>
      <c r="G730" s="273"/>
      <c r="H730" s="273"/>
      <c r="I730" s="273"/>
      <c r="J730" s="273"/>
      <c r="K730" s="274"/>
      <c r="L730" s="274"/>
      <c r="M730" s="273"/>
      <c r="N730" s="273"/>
      <c r="O730" s="273"/>
      <c r="P730" s="273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  <c r="AA730" s="272"/>
      <c r="AB730" s="272"/>
      <c r="AC730" s="272"/>
      <c r="AD730" s="272"/>
      <c r="AE730" s="272"/>
      <c r="AF730" s="272"/>
      <c r="AG730" s="272"/>
      <c r="AH730" s="272"/>
      <c r="AI730" s="272"/>
      <c r="AJ730" s="272"/>
    </row>
    <row r="731" spans="1:36" ht="15.75" customHeight="1">
      <c r="A731" s="272"/>
      <c r="B731" s="274"/>
      <c r="C731" s="274"/>
      <c r="D731" s="273"/>
      <c r="E731" s="274"/>
      <c r="F731" s="274"/>
      <c r="G731" s="273"/>
      <c r="H731" s="273"/>
      <c r="I731" s="273"/>
      <c r="J731" s="273"/>
      <c r="K731" s="274"/>
      <c r="L731" s="274"/>
      <c r="M731" s="273"/>
      <c r="N731" s="273"/>
      <c r="O731" s="273"/>
      <c r="P731" s="273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  <c r="AA731" s="272"/>
      <c r="AB731" s="272"/>
      <c r="AC731" s="272"/>
      <c r="AD731" s="272"/>
      <c r="AE731" s="272"/>
      <c r="AF731" s="272"/>
      <c r="AG731" s="272"/>
      <c r="AH731" s="272"/>
      <c r="AI731" s="272"/>
      <c r="AJ731" s="272"/>
    </row>
    <row r="732" spans="1:36" ht="15.75" customHeight="1">
      <c r="A732" s="272"/>
      <c r="B732" s="274"/>
      <c r="C732" s="274"/>
      <c r="D732" s="273"/>
      <c r="E732" s="274"/>
      <c r="F732" s="274"/>
      <c r="G732" s="273"/>
      <c r="H732" s="273"/>
      <c r="I732" s="273"/>
      <c r="J732" s="273"/>
      <c r="K732" s="274"/>
      <c r="L732" s="274"/>
      <c r="M732" s="273"/>
      <c r="N732" s="273"/>
      <c r="O732" s="273"/>
      <c r="P732" s="273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  <c r="AA732" s="272"/>
      <c r="AB732" s="272"/>
      <c r="AC732" s="272"/>
      <c r="AD732" s="272"/>
      <c r="AE732" s="272"/>
      <c r="AF732" s="272"/>
      <c r="AG732" s="272"/>
      <c r="AH732" s="272"/>
      <c r="AI732" s="272"/>
      <c r="AJ732" s="272"/>
    </row>
    <row r="733" spans="1:36" ht="15.75" customHeight="1">
      <c r="A733" s="272"/>
      <c r="B733" s="274"/>
      <c r="C733" s="274"/>
      <c r="D733" s="273"/>
      <c r="E733" s="274"/>
      <c r="F733" s="274"/>
      <c r="G733" s="273"/>
      <c r="H733" s="273"/>
      <c r="I733" s="273"/>
      <c r="J733" s="273"/>
      <c r="K733" s="274"/>
      <c r="L733" s="274"/>
      <c r="M733" s="273"/>
      <c r="N733" s="273"/>
      <c r="O733" s="273"/>
      <c r="P733" s="273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  <c r="AA733" s="272"/>
      <c r="AB733" s="272"/>
      <c r="AC733" s="272"/>
      <c r="AD733" s="272"/>
      <c r="AE733" s="272"/>
      <c r="AF733" s="272"/>
      <c r="AG733" s="272"/>
      <c r="AH733" s="272"/>
      <c r="AI733" s="272"/>
      <c r="AJ733" s="272"/>
    </row>
    <row r="734" spans="1:36" ht="15.75" customHeight="1">
      <c r="A734" s="272"/>
      <c r="B734" s="274"/>
      <c r="C734" s="274"/>
      <c r="D734" s="273"/>
      <c r="E734" s="274"/>
      <c r="F734" s="274"/>
      <c r="G734" s="273"/>
      <c r="H734" s="273"/>
      <c r="I734" s="273"/>
      <c r="J734" s="273"/>
      <c r="K734" s="274"/>
      <c r="L734" s="274"/>
      <c r="M734" s="273"/>
      <c r="N734" s="273"/>
      <c r="O734" s="273"/>
      <c r="P734" s="273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  <c r="AA734" s="272"/>
      <c r="AB734" s="272"/>
      <c r="AC734" s="272"/>
      <c r="AD734" s="272"/>
      <c r="AE734" s="272"/>
      <c r="AF734" s="272"/>
      <c r="AG734" s="272"/>
      <c r="AH734" s="272"/>
      <c r="AI734" s="272"/>
      <c r="AJ734" s="272"/>
    </row>
    <row r="735" spans="1:36" ht="15.75" customHeight="1">
      <c r="A735" s="272"/>
      <c r="B735" s="274"/>
      <c r="C735" s="274"/>
      <c r="D735" s="273"/>
      <c r="E735" s="274"/>
      <c r="F735" s="274"/>
      <c r="G735" s="273"/>
      <c r="H735" s="273"/>
      <c r="I735" s="273"/>
      <c r="J735" s="273"/>
      <c r="K735" s="274"/>
      <c r="L735" s="274"/>
      <c r="M735" s="273"/>
      <c r="N735" s="273"/>
      <c r="O735" s="273"/>
      <c r="P735" s="273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  <c r="AA735" s="272"/>
      <c r="AB735" s="272"/>
      <c r="AC735" s="272"/>
      <c r="AD735" s="272"/>
      <c r="AE735" s="272"/>
      <c r="AF735" s="272"/>
      <c r="AG735" s="272"/>
      <c r="AH735" s="272"/>
      <c r="AI735" s="272"/>
      <c r="AJ735" s="272"/>
    </row>
    <row r="736" spans="1:36" ht="15.75" customHeight="1">
      <c r="A736" s="272"/>
      <c r="B736" s="274"/>
      <c r="C736" s="274"/>
      <c r="D736" s="273"/>
      <c r="E736" s="274"/>
      <c r="F736" s="274"/>
      <c r="G736" s="273"/>
      <c r="H736" s="273"/>
      <c r="I736" s="273"/>
      <c r="J736" s="273"/>
      <c r="K736" s="274"/>
      <c r="L736" s="274"/>
      <c r="M736" s="273"/>
      <c r="N736" s="273"/>
      <c r="O736" s="273"/>
      <c r="P736" s="273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  <c r="AA736" s="272"/>
      <c r="AB736" s="272"/>
      <c r="AC736" s="272"/>
      <c r="AD736" s="272"/>
      <c r="AE736" s="272"/>
      <c r="AF736" s="272"/>
      <c r="AG736" s="272"/>
      <c r="AH736" s="272"/>
      <c r="AI736" s="272"/>
      <c r="AJ736" s="272"/>
    </row>
    <row r="737" spans="1:36" ht="15.75" customHeight="1">
      <c r="A737" s="272"/>
      <c r="B737" s="274"/>
      <c r="C737" s="274"/>
      <c r="D737" s="273"/>
      <c r="E737" s="274"/>
      <c r="F737" s="274"/>
      <c r="G737" s="273"/>
      <c r="H737" s="273"/>
      <c r="I737" s="273"/>
      <c r="J737" s="273"/>
      <c r="K737" s="274"/>
      <c r="L737" s="274"/>
      <c r="M737" s="273"/>
      <c r="N737" s="273"/>
      <c r="O737" s="273"/>
      <c r="P737" s="273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  <c r="AA737" s="272"/>
      <c r="AB737" s="272"/>
      <c r="AC737" s="272"/>
      <c r="AD737" s="272"/>
      <c r="AE737" s="272"/>
      <c r="AF737" s="272"/>
      <c r="AG737" s="272"/>
      <c r="AH737" s="272"/>
      <c r="AI737" s="272"/>
      <c r="AJ737" s="272"/>
    </row>
    <row r="738" spans="1:36" ht="15.75" customHeight="1">
      <c r="A738" s="272"/>
      <c r="B738" s="274"/>
      <c r="C738" s="274"/>
      <c r="D738" s="273"/>
      <c r="E738" s="274"/>
      <c r="F738" s="274"/>
      <c r="G738" s="273"/>
      <c r="H738" s="273"/>
      <c r="I738" s="273"/>
      <c r="J738" s="273"/>
      <c r="K738" s="274"/>
      <c r="L738" s="274"/>
      <c r="M738" s="273"/>
      <c r="N738" s="273"/>
      <c r="O738" s="273"/>
      <c r="P738" s="273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  <c r="AA738" s="272"/>
      <c r="AB738" s="272"/>
      <c r="AC738" s="272"/>
      <c r="AD738" s="272"/>
      <c r="AE738" s="272"/>
      <c r="AF738" s="272"/>
      <c r="AG738" s="272"/>
      <c r="AH738" s="272"/>
      <c r="AI738" s="272"/>
      <c r="AJ738" s="272"/>
    </row>
    <row r="739" spans="1:36" ht="15.75" customHeight="1">
      <c r="A739" s="272"/>
      <c r="B739" s="274"/>
      <c r="C739" s="274"/>
      <c r="D739" s="273"/>
      <c r="E739" s="274"/>
      <c r="F739" s="274"/>
      <c r="G739" s="273"/>
      <c r="H739" s="273"/>
      <c r="I739" s="273"/>
      <c r="J739" s="273"/>
      <c r="K739" s="274"/>
      <c r="L739" s="274"/>
      <c r="M739" s="273"/>
      <c r="N739" s="273"/>
      <c r="O739" s="273"/>
      <c r="P739" s="273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  <c r="AA739" s="272"/>
      <c r="AB739" s="272"/>
      <c r="AC739" s="272"/>
      <c r="AD739" s="272"/>
      <c r="AE739" s="272"/>
      <c r="AF739" s="272"/>
      <c r="AG739" s="272"/>
      <c r="AH739" s="272"/>
      <c r="AI739" s="272"/>
      <c r="AJ739" s="272"/>
    </row>
    <row r="740" spans="1:36" ht="15.75" customHeight="1">
      <c r="A740" s="272"/>
      <c r="B740" s="274"/>
      <c r="C740" s="274"/>
      <c r="D740" s="273"/>
      <c r="E740" s="274"/>
      <c r="F740" s="274"/>
      <c r="G740" s="273"/>
      <c r="H740" s="273"/>
      <c r="I740" s="273"/>
      <c r="J740" s="273"/>
      <c r="K740" s="274"/>
      <c r="L740" s="274"/>
      <c r="M740" s="273"/>
      <c r="N740" s="273"/>
      <c r="O740" s="273"/>
      <c r="P740" s="273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  <c r="AA740" s="272"/>
      <c r="AB740" s="272"/>
      <c r="AC740" s="272"/>
      <c r="AD740" s="272"/>
      <c r="AE740" s="272"/>
      <c r="AF740" s="272"/>
      <c r="AG740" s="272"/>
      <c r="AH740" s="272"/>
      <c r="AI740" s="272"/>
      <c r="AJ740" s="272"/>
    </row>
    <row r="741" spans="1:36" ht="15.75" customHeight="1">
      <c r="A741" s="272"/>
      <c r="B741" s="274"/>
      <c r="C741" s="274"/>
      <c r="D741" s="273"/>
      <c r="E741" s="274"/>
      <c r="F741" s="274"/>
      <c r="G741" s="273"/>
      <c r="H741" s="273"/>
      <c r="I741" s="273"/>
      <c r="J741" s="273"/>
      <c r="K741" s="274"/>
      <c r="L741" s="274"/>
      <c r="M741" s="273"/>
      <c r="N741" s="273"/>
      <c r="O741" s="273"/>
      <c r="P741" s="273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  <c r="AA741" s="272"/>
      <c r="AB741" s="272"/>
      <c r="AC741" s="272"/>
      <c r="AD741" s="272"/>
      <c r="AE741" s="272"/>
      <c r="AF741" s="272"/>
      <c r="AG741" s="272"/>
      <c r="AH741" s="272"/>
      <c r="AI741" s="272"/>
      <c r="AJ741" s="272"/>
    </row>
    <row r="742" spans="1:36" ht="15.75" customHeight="1">
      <c r="A742" s="272"/>
      <c r="B742" s="274"/>
      <c r="C742" s="274"/>
      <c r="D742" s="273"/>
      <c r="E742" s="274"/>
      <c r="F742" s="274"/>
      <c r="G742" s="273"/>
      <c r="H742" s="273"/>
      <c r="I742" s="273"/>
      <c r="J742" s="273"/>
      <c r="K742" s="274"/>
      <c r="L742" s="274"/>
      <c r="M742" s="273"/>
      <c r="N742" s="273"/>
      <c r="O742" s="273"/>
      <c r="P742" s="273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  <c r="AA742" s="272"/>
      <c r="AB742" s="272"/>
      <c r="AC742" s="272"/>
      <c r="AD742" s="272"/>
      <c r="AE742" s="272"/>
      <c r="AF742" s="272"/>
      <c r="AG742" s="272"/>
      <c r="AH742" s="272"/>
      <c r="AI742" s="272"/>
      <c r="AJ742" s="272"/>
    </row>
    <row r="743" spans="1:36" ht="15.75" customHeight="1">
      <c r="A743" s="272"/>
      <c r="B743" s="274"/>
      <c r="C743" s="274"/>
      <c r="D743" s="273"/>
      <c r="E743" s="274"/>
      <c r="F743" s="274"/>
      <c r="G743" s="273"/>
      <c r="H743" s="273"/>
      <c r="I743" s="273"/>
      <c r="J743" s="273"/>
      <c r="K743" s="274"/>
      <c r="L743" s="274"/>
      <c r="M743" s="273"/>
      <c r="N743" s="273"/>
      <c r="O743" s="273"/>
      <c r="P743" s="273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  <c r="AA743" s="272"/>
      <c r="AB743" s="272"/>
      <c r="AC743" s="272"/>
      <c r="AD743" s="272"/>
      <c r="AE743" s="272"/>
      <c r="AF743" s="272"/>
      <c r="AG743" s="272"/>
      <c r="AH743" s="272"/>
      <c r="AI743" s="272"/>
      <c r="AJ743" s="272"/>
    </row>
    <row r="744" spans="1:36" ht="15.75" customHeight="1">
      <c r="A744" s="272"/>
      <c r="B744" s="274"/>
      <c r="C744" s="274"/>
      <c r="D744" s="273"/>
      <c r="E744" s="274"/>
      <c r="F744" s="274"/>
      <c r="G744" s="273"/>
      <c r="H744" s="273"/>
      <c r="I744" s="273"/>
      <c r="J744" s="273"/>
      <c r="K744" s="274"/>
      <c r="L744" s="274"/>
      <c r="M744" s="273"/>
      <c r="N744" s="273"/>
      <c r="O744" s="273"/>
      <c r="P744" s="273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  <c r="AA744" s="272"/>
      <c r="AB744" s="272"/>
      <c r="AC744" s="272"/>
      <c r="AD744" s="272"/>
      <c r="AE744" s="272"/>
      <c r="AF744" s="272"/>
      <c r="AG744" s="272"/>
      <c r="AH744" s="272"/>
      <c r="AI744" s="272"/>
      <c r="AJ744" s="272"/>
    </row>
    <row r="745" spans="1:36" ht="15.75" customHeight="1">
      <c r="A745" s="272"/>
      <c r="B745" s="274"/>
      <c r="C745" s="274"/>
      <c r="D745" s="273"/>
      <c r="E745" s="274"/>
      <c r="F745" s="274"/>
      <c r="G745" s="273"/>
      <c r="H745" s="273"/>
      <c r="I745" s="273"/>
      <c r="J745" s="273"/>
      <c r="K745" s="274"/>
      <c r="L745" s="274"/>
      <c r="M745" s="273"/>
      <c r="N745" s="273"/>
      <c r="O745" s="273"/>
      <c r="P745" s="273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  <c r="AA745" s="272"/>
      <c r="AB745" s="272"/>
      <c r="AC745" s="272"/>
      <c r="AD745" s="272"/>
      <c r="AE745" s="272"/>
      <c r="AF745" s="272"/>
      <c r="AG745" s="272"/>
      <c r="AH745" s="272"/>
      <c r="AI745" s="272"/>
      <c r="AJ745" s="272"/>
    </row>
    <row r="746" spans="1:36" ht="15.75" customHeight="1">
      <c r="A746" s="272"/>
      <c r="B746" s="274"/>
      <c r="C746" s="274"/>
      <c r="D746" s="273"/>
      <c r="E746" s="274"/>
      <c r="F746" s="274"/>
      <c r="G746" s="273"/>
      <c r="H746" s="273"/>
      <c r="I746" s="273"/>
      <c r="J746" s="273"/>
      <c r="K746" s="274"/>
      <c r="L746" s="274"/>
      <c r="M746" s="273"/>
      <c r="N746" s="273"/>
      <c r="O746" s="273"/>
      <c r="P746" s="273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  <c r="AA746" s="272"/>
      <c r="AB746" s="272"/>
      <c r="AC746" s="272"/>
      <c r="AD746" s="272"/>
      <c r="AE746" s="272"/>
      <c r="AF746" s="272"/>
      <c r="AG746" s="272"/>
      <c r="AH746" s="272"/>
      <c r="AI746" s="272"/>
      <c r="AJ746" s="272"/>
    </row>
    <row r="747" spans="1:36" ht="15.75" customHeight="1">
      <c r="A747" s="272"/>
      <c r="B747" s="274"/>
      <c r="C747" s="274"/>
      <c r="D747" s="273"/>
      <c r="E747" s="274"/>
      <c r="F747" s="274"/>
      <c r="G747" s="273"/>
      <c r="H747" s="273"/>
      <c r="I747" s="273"/>
      <c r="J747" s="273"/>
      <c r="K747" s="274"/>
      <c r="L747" s="274"/>
      <c r="M747" s="273"/>
      <c r="N747" s="273"/>
      <c r="O747" s="273"/>
      <c r="P747" s="273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  <c r="AA747" s="272"/>
      <c r="AB747" s="272"/>
      <c r="AC747" s="272"/>
      <c r="AD747" s="272"/>
      <c r="AE747" s="272"/>
      <c r="AF747" s="272"/>
      <c r="AG747" s="272"/>
      <c r="AH747" s="272"/>
      <c r="AI747" s="272"/>
      <c r="AJ747" s="272"/>
    </row>
    <row r="748" spans="1:36" ht="15.75" customHeight="1">
      <c r="A748" s="272"/>
      <c r="B748" s="274"/>
      <c r="C748" s="274"/>
      <c r="D748" s="273"/>
      <c r="E748" s="274"/>
      <c r="F748" s="274"/>
      <c r="G748" s="273"/>
      <c r="H748" s="273"/>
      <c r="I748" s="273"/>
      <c r="J748" s="273"/>
      <c r="K748" s="274"/>
      <c r="L748" s="274"/>
      <c r="M748" s="273"/>
      <c r="N748" s="273"/>
      <c r="O748" s="273"/>
      <c r="P748" s="273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  <c r="AA748" s="272"/>
      <c r="AB748" s="272"/>
      <c r="AC748" s="272"/>
      <c r="AD748" s="272"/>
      <c r="AE748" s="272"/>
      <c r="AF748" s="272"/>
      <c r="AG748" s="272"/>
      <c r="AH748" s="272"/>
      <c r="AI748" s="272"/>
      <c r="AJ748" s="272"/>
    </row>
    <row r="749" spans="1:36" ht="15.75" customHeight="1">
      <c r="A749" s="272"/>
      <c r="B749" s="274"/>
      <c r="C749" s="274"/>
      <c r="D749" s="273"/>
      <c r="E749" s="274"/>
      <c r="F749" s="274"/>
      <c r="G749" s="273"/>
      <c r="H749" s="273"/>
      <c r="I749" s="273"/>
      <c r="J749" s="273"/>
      <c r="K749" s="274"/>
      <c r="L749" s="274"/>
      <c r="M749" s="273"/>
      <c r="N749" s="273"/>
      <c r="O749" s="273"/>
      <c r="P749" s="273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  <c r="AA749" s="272"/>
      <c r="AB749" s="272"/>
      <c r="AC749" s="272"/>
      <c r="AD749" s="272"/>
      <c r="AE749" s="272"/>
      <c r="AF749" s="272"/>
      <c r="AG749" s="272"/>
      <c r="AH749" s="272"/>
      <c r="AI749" s="272"/>
      <c r="AJ749" s="272"/>
    </row>
    <row r="750" spans="1:36" ht="15.75" customHeight="1">
      <c r="A750" s="272"/>
      <c r="B750" s="274"/>
      <c r="C750" s="274"/>
      <c r="D750" s="273"/>
      <c r="E750" s="274"/>
      <c r="F750" s="274"/>
      <c r="G750" s="273"/>
      <c r="H750" s="273"/>
      <c r="I750" s="273"/>
      <c r="J750" s="273"/>
      <c r="K750" s="274"/>
      <c r="L750" s="274"/>
      <c r="M750" s="273"/>
      <c r="N750" s="273"/>
      <c r="O750" s="273"/>
      <c r="P750" s="273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  <c r="AA750" s="272"/>
      <c r="AB750" s="272"/>
      <c r="AC750" s="272"/>
      <c r="AD750" s="272"/>
      <c r="AE750" s="272"/>
      <c r="AF750" s="272"/>
      <c r="AG750" s="272"/>
      <c r="AH750" s="272"/>
      <c r="AI750" s="272"/>
      <c r="AJ750" s="272"/>
    </row>
    <row r="751" spans="1:36" ht="15.75" customHeight="1">
      <c r="A751" s="272"/>
      <c r="B751" s="274"/>
      <c r="C751" s="274"/>
      <c r="D751" s="273"/>
      <c r="E751" s="274"/>
      <c r="F751" s="274"/>
      <c r="G751" s="273"/>
      <c r="H751" s="273"/>
      <c r="I751" s="273"/>
      <c r="J751" s="273"/>
      <c r="K751" s="274"/>
      <c r="L751" s="274"/>
      <c r="M751" s="273"/>
      <c r="N751" s="273"/>
      <c r="O751" s="273"/>
      <c r="P751" s="273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  <c r="AA751" s="272"/>
      <c r="AB751" s="272"/>
      <c r="AC751" s="272"/>
      <c r="AD751" s="272"/>
      <c r="AE751" s="272"/>
      <c r="AF751" s="272"/>
      <c r="AG751" s="272"/>
      <c r="AH751" s="272"/>
      <c r="AI751" s="272"/>
      <c r="AJ751" s="272"/>
    </row>
    <row r="752" spans="1:36" ht="15.75" customHeight="1">
      <c r="A752" s="272"/>
      <c r="B752" s="274"/>
      <c r="C752" s="274"/>
      <c r="D752" s="273"/>
      <c r="E752" s="274"/>
      <c r="F752" s="274"/>
      <c r="G752" s="273"/>
      <c r="H752" s="273"/>
      <c r="I752" s="273"/>
      <c r="J752" s="273"/>
      <c r="K752" s="274"/>
      <c r="L752" s="274"/>
      <c r="M752" s="273"/>
      <c r="N752" s="273"/>
      <c r="O752" s="273"/>
      <c r="P752" s="273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  <c r="AA752" s="272"/>
      <c r="AB752" s="272"/>
      <c r="AC752" s="272"/>
      <c r="AD752" s="272"/>
      <c r="AE752" s="272"/>
      <c r="AF752" s="272"/>
      <c r="AG752" s="272"/>
      <c r="AH752" s="272"/>
      <c r="AI752" s="272"/>
      <c r="AJ752" s="272"/>
    </row>
    <row r="753" spans="1:36" ht="15.75" customHeight="1">
      <c r="A753" s="272"/>
      <c r="B753" s="274"/>
      <c r="C753" s="274"/>
      <c r="D753" s="273"/>
      <c r="E753" s="274"/>
      <c r="F753" s="274"/>
      <c r="G753" s="273"/>
      <c r="H753" s="273"/>
      <c r="I753" s="273"/>
      <c r="J753" s="273"/>
      <c r="K753" s="274"/>
      <c r="L753" s="274"/>
      <c r="M753" s="273"/>
      <c r="N753" s="273"/>
      <c r="O753" s="273"/>
      <c r="P753" s="273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  <c r="AA753" s="272"/>
      <c r="AB753" s="272"/>
      <c r="AC753" s="272"/>
      <c r="AD753" s="272"/>
      <c r="AE753" s="272"/>
      <c r="AF753" s="272"/>
      <c r="AG753" s="272"/>
      <c r="AH753" s="272"/>
      <c r="AI753" s="272"/>
      <c r="AJ753" s="272"/>
    </row>
    <row r="754" spans="1:36" ht="15.75" customHeight="1">
      <c r="A754" s="272"/>
      <c r="B754" s="274"/>
      <c r="C754" s="274"/>
      <c r="D754" s="273"/>
      <c r="E754" s="274"/>
      <c r="F754" s="274"/>
      <c r="G754" s="273"/>
      <c r="H754" s="273"/>
      <c r="I754" s="273"/>
      <c r="J754" s="273"/>
      <c r="K754" s="274"/>
      <c r="L754" s="274"/>
      <c r="M754" s="273"/>
      <c r="N754" s="273"/>
      <c r="O754" s="273"/>
      <c r="P754" s="273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  <c r="AA754" s="272"/>
      <c r="AB754" s="272"/>
      <c r="AC754" s="272"/>
      <c r="AD754" s="272"/>
      <c r="AE754" s="272"/>
      <c r="AF754" s="272"/>
      <c r="AG754" s="272"/>
      <c r="AH754" s="272"/>
      <c r="AI754" s="272"/>
      <c r="AJ754" s="272"/>
    </row>
    <row r="755" spans="1:36" ht="15.75" customHeight="1">
      <c r="A755" s="272"/>
      <c r="B755" s="274"/>
      <c r="C755" s="274"/>
      <c r="D755" s="273"/>
      <c r="E755" s="274"/>
      <c r="F755" s="274"/>
      <c r="G755" s="273"/>
      <c r="H755" s="273"/>
      <c r="I755" s="273"/>
      <c r="J755" s="273"/>
      <c r="K755" s="274"/>
      <c r="L755" s="274"/>
      <c r="M755" s="273"/>
      <c r="N755" s="273"/>
      <c r="O755" s="273"/>
      <c r="P755" s="273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  <c r="AA755" s="272"/>
      <c r="AB755" s="272"/>
      <c r="AC755" s="272"/>
      <c r="AD755" s="272"/>
      <c r="AE755" s="272"/>
      <c r="AF755" s="272"/>
      <c r="AG755" s="272"/>
      <c r="AH755" s="272"/>
      <c r="AI755" s="272"/>
      <c r="AJ755" s="272"/>
    </row>
    <row r="756" spans="1:36" ht="15.75" customHeight="1">
      <c r="A756" s="272"/>
      <c r="B756" s="274"/>
      <c r="C756" s="274"/>
      <c r="D756" s="273"/>
      <c r="E756" s="274"/>
      <c r="F756" s="274"/>
      <c r="G756" s="273"/>
      <c r="H756" s="273"/>
      <c r="I756" s="273"/>
      <c r="J756" s="273"/>
      <c r="K756" s="274"/>
      <c r="L756" s="274"/>
      <c r="M756" s="273"/>
      <c r="N756" s="273"/>
      <c r="O756" s="273"/>
      <c r="P756" s="273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  <c r="AA756" s="272"/>
      <c r="AB756" s="272"/>
      <c r="AC756" s="272"/>
      <c r="AD756" s="272"/>
      <c r="AE756" s="272"/>
      <c r="AF756" s="272"/>
      <c r="AG756" s="272"/>
      <c r="AH756" s="272"/>
      <c r="AI756" s="272"/>
      <c r="AJ756" s="272"/>
    </row>
    <row r="757" spans="1:36" ht="15.75" customHeight="1">
      <c r="A757" s="272"/>
      <c r="B757" s="274"/>
      <c r="C757" s="274"/>
      <c r="D757" s="273"/>
      <c r="E757" s="274"/>
      <c r="F757" s="274"/>
      <c r="G757" s="273"/>
      <c r="H757" s="273"/>
      <c r="I757" s="273"/>
      <c r="J757" s="273"/>
      <c r="K757" s="274"/>
      <c r="L757" s="274"/>
      <c r="M757" s="273"/>
      <c r="N757" s="273"/>
      <c r="O757" s="273"/>
      <c r="P757" s="273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  <c r="AA757" s="272"/>
      <c r="AB757" s="272"/>
      <c r="AC757" s="272"/>
      <c r="AD757" s="272"/>
      <c r="AE757" s="272"/>
      <c r="AF757" s="272"/>
      <c r="AG757" s="272"/>
      <c r="AH757" s="272"/>
      <c r="AI757" s="272"/>
      <c r="AJ757" s="272"/>
    </row>
    <row r="758" spans="1:36" ht="15.75" customHeight="1">
      <c r="A758" s="272"/>
      <c r="B758" s="274"/>
      <c r="C758" s="274"/>
      <c r="D758" s="273"/>
      <c r="E758" s="274"/>
      <c r="F758" s="274"/>
      <c r="G758" s="273"/>
      <c r="H758" s="273"/>
      <c r="I758" s="273"/>
      <c r="J758" s="273"/>
      <c r="K758" s="274"/>
      <c r="L758" s="274"/>
      <c r="M758" s="273"/>
      <c r="N758" s="273"/>
      <c r="O758" s="273"/>
      <c r="P758" s="273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  <c r="AA758" s="272"/>
      <c r="AB758" s="272"/>
      <c r="AC758" s="272"/>
      <c r="AD758" s="272"/>
      <c r="AE758" s="272"/>
      <c r="AF758" s="272"/>
      <c r="AG758" s="272"/>
      <c r="AH758" s="272"/>
      <c r="AI758" s="272"/>
      <c r="AJ758" s="272"/>
    </row>
    <row r="759" spans="1:36" ht="15.75" customHeight="1">
      <c r="A759" s="272"/>
      <c r="B759" s="274"/>
      <c r="C759" s="274"/>
      <c r="D759" s="273"/>
      <c r="E759" s="274"/>
      <c r="F759" s="274"/>
      <c r="G759" s="273"/>
      <c r="H759" s="273"/>
      <c r="I759" s="273"/>
      <c r="J759" s="273"/>
      <c r="K759" s="274"/>
      <c r="L759" s="274"/>
      <c r="M759" s="273"/>
      <c r="N759" s="273"/>
      <c r="O759" s="273"/>
      <c r="P759" s="273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  <c r="AA759" s="272"/>
      <c r="AB759" s="272"/>
      <c r="AC759" s="272"/>
      <c r="AD759" s="272"/>
      <c r="AE759" s="272"/>
      <c r="AF759" s="272"/>
      <c r="AG759" s="272"/>
      <c r="AH759" s="272"/>
      <c r="AI759" s="272"/>
      <c r="AJ759" s="272"/>
    </row>
    <row r="760" spans="1:36" ht="15.75" customHeight="1">
      <c r="A760" s="272"/>
      <c r="B760" s="274"/>
      <c r="C760" s="274"/>
      <c r="D760" s="273"/>
      <c r="E760" s="274"/>
      <c r="F760" s="274"/>
      <c r="G760" s="273"/>
      <c r="H760" s="273"/>
      <c r="I760" s="273"/>
      <c r="J760" s="273"/>
      <c r="K760" s="274"/>
      <c r="L760" s="274"/>
      <c r="M760" s="273"/>
      <c r="N760" s="273"/>
      <c r="O760" s="273"/>
      <c r="P760" s="273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  <c r="AA760" s="272"/>
      <c r="AB760" s="272"/>
      <c r="AC760" s="272"/>
      <c r="AD760" s="272"/>
      <c r="AE760" s="272"/>
      <c r="AF760" s="272"/>
      <c r="AG760" s="272"/>
      <c r="AH760" s="272"/>
      <c r="AI760" s="272"/>
      <c r="AJ760" s="272"/>
    </row>
    <row r="761" spans="1:36" ht="15.75" customHeight="1">
      <c r="A761" s="272"/>
      <c r="B761" s="274"/>
      <c r="C761" s="274"/>
      <c r="D761" s="273"/>
      <c r="E761" s="274"/>
      <c r="F761" s="274"/>
      <c r="G761" s="273"/>
      <c r="H761" s="273"/>
      <c r="I761" s="273"/>
      <c r="J761" s="273"/>
      <c r="K761" s="274"/>
      <c r="L761" s="274"/>
      <c r="M761" s="273"/>
      <c r="N761" s="273"/>
      <c r="O761" s="273"/>
      <c r="P761" s="273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  <c r="AA761" s="272"/>
      <c r="AB761" s="272"/>
      <c r="AC761" s="272"/>
      <c r="AD761" s="272"/>
      <c r="AE761" s="272"/>
      <c r="AF761" s="272"/>
      <c r="AG761" s="272"/>
      <c r="AH761" s="272"/>
      <c r="AI761" s="272"/>
      <c r="AJ761" s="272"/>
    </row>
    <row r="762" spans="1:36" ht="15.75" customHeight="1">
      <c r="A762" s="272"/>
      <c r="B762" s="274"/>
      <c r="C762" s="274"/>
      <c r="D762" s="273"/>
      <c r="E762" s="274"/>
      <c r="F762" s="274"/>
      <c r="G762" s="273"/>
      <c r="H762" s="273"/>
      <c r="I762" s="273"/>
      <c r="J762" s="273"/>
      <c r="K762" s="274"/>
      <c r="L762" s="274"/>
      <c r="M762" s="273"/>
      <c r="N762" s="273"/>
      <c r="O762" s="273"/>
      <c r="P762" s="273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  <c r="AA762" s="272"/>
      <c r="AB762" s="272"/>
      <c r="AC762" s="272"/>
      <c r="AD762" s="272"/>
      <c r="AE762" s="272"/>
      <c r="AF762" s="272"/>
      <c r="AG762" s="272"/>
      <c r="AH762" s="272"/>
      <c r="AI762" s="272"/>
      <c r="AJ762" s="272"/>
    </row>
    <row r="763" spans="1:36" ht="15.75" customHeight="1">
      <c r="A763" s="272"/>
      <c r="B763" s="274"/>
      <c r="C763" s="274"/>
      <c r="D763" s="273"/>
      <c r="E763" s="274"/>
      <c r="F763" s="274"/>
      <c r="G763" s="273"/>
      <c r="H763" s="273"/>
      <c r="I763" s="273"/>
      <c r="J763" s="273"/>
      <c r="K763" s="274"/>
      <c r="L763" s="274"/>
      <c r="M763" s="273"/>
      <c r="N763" s="273"/>
      <c r="O763" s="273"/>
      <c r="P763" s="273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  <c r="AA763" s="272"/>
      <c r="AB763" s="272"/>
      <c r="AC763" s="272"/>
      <c r="AD763" s="272"/>
      <c r="AE763" s="272"/>
      <c r="AF763" s="272"/>
      <c r="AG763" s="272"/>
      <c r="AH763" s="272"/>
      <c r="AI763" s="272"/>
      <c r="AJ763" s="272"/>
    </row>
    <row r="764" spans="1:36" ht="15.75" customHeight="1">
      <c r="A764" s="272"/>
      <c r="B764" s="274"/>
      <c r="C764" s="274"/>
      <c r="D764" s="273"/>
      <c r="E764" s="274"/>
      <c r="F764" s="274"/>
      <c r="G764" s="273"/>
      <c r="H764" s="273"/>
      <c r="I764" s="273"/>
      <c r="J764" s="273"/>
      <c r="K764" s="274"/>
      <c r="L764" s="274"/>
      <c r="M764" s="273"/>
      <c r="N764" s="273"/>
      <c r="O764" s="273"/>
      <c r="P764" s="273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  <c r="AA764" s="272"/>
      <c r="AB764" s="272"/>
      <c r="AC764" s="272"/>
      <c r="AD764" s="272"/>
      <c r="AE764" s="272"/>
      <c r="AF764" s="272"/>
      <c r="AG764" s="272"/>
      <c r="AH764" s="272"/>
      <c r="AI764" s="272"/>
      <c r="AJ764" s="272"/>
    </row>
    <row r="765" spans="1:36" ht="15.75" customHeight="1">
      <c r="A765" s="272"/>
      <c r="B765" s="274"/>
      <c r="C765" s="274"/>
      <c r="D765" s="273"/>
      <c r="E765" s="274"/>
      <c r="F765" s="274"/>
      <c r="G765" s="273"/>
      <c r="H765" s="273"/>
      <c r="I765" s="273"/>
      <c r="J765" s="273"/>
      <c r="K765" s="274"/>
      <c r="L765" s="274"/>
      <c r="M765" s="273"/>
      <c r="N765" s="273"/>
      <c r="O765" s="273"/>
      <c r="P765" s="273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  <c r="AA765" s="272"/>
      <c r="AB765" s="272"/>
      <c r="AC765" s="272"/>
      <c r="AD765" s="272"/>
      <c r="AE765" s="272"/>
      <c r="AF765" s="272"/>
      <c r="AG765" s="272"/>
      <c r="AH765" s="272"/>
      <c r="AI765" s="272"/>
      <c r="AJ765" s="272"/>
    </row>
    <row r="766" spans="1:36" ht="15.75" customHeight="1">
      <c r="A766" s="272"/>
      <c r="B766" s="274"/>
      <c r="C766" s="274"/>
      <c r="D766" s="273"/>
      <c r="E766" s="274"/>
      <c r="F766" s="274"/>
      <c r="G766" s="273"/>
      <c r="H766" s="273"/>
      <c r="I766" s="273"/>
      <c r="J766" s="273"/>
      <c r="K766" s="274"/>
      <c r="L766" s="274"/>
      <c r="M766" s="273"/>
      <c r="N766" s="273"/>
      <c r="O766" s="273"/>
      <c r="P766" s="273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  <c r="AA766" s="272"/>
      <c r="AB766" s="272"/>
      <c r="AC766" s="272"/>
      <c r="AD766" s="272"/>
      <c r="AE766" s="272"/>
      <c r="AF766" s="272"/>
      <c r="AG766" s="272"/>
      <c r="AH766" s="272"/>
      <c r="AI766" s="272"/>
      <c r="AJ766" s="272"/>
    </row>
    <row r="767" spans="1:36" ht="15.75" customHeight="1">
      <c r="A767" s="272"/>
      <c r="B767" s="274"/>
      <c r="C767" s="274"/>
      <c r="D767" s="273"/>
      <c r="E767" s="274"/>
      <c r="F767" s="274"/>
      <c r="G767" s="273"/>
      <c r="H767" s="273"/>
      <c r="I767" s="273"/>
      <c r="J767" s="273"/>
      <c r="K767" s="274"/>
      <c r="L767" s="274"/>
      <c r="M767" s="273"/>
      <c r="N767" s="273"/>
      <c r="O767" s="273"/>
      <c r="P767" s="273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  <c r="AA767" s="272"/>
      <c r="AB767" s="272"/>
      <c r="AC767" s="272"/>
      <c r="AD767" s="272"/>
      <c r="AE767" s="272"/>
      <c r="AF767" s="272"/>
      <c r="AG767" s="272"/>
      <c r="AH767" s="272"/>
      <c r="AI767" s="272"/>
      <c r="AJ767" s="272"/>
    </row>
    <row r="768" spans="1:36" ht="15.75" customHeight="1">
      <c r="A768" s="272"/>
      <c r="B768" s="274"/>
      <c r="C768" s="274"/>
      <c r="D768" s="273"/>
      <c r="E768" s="274"/>
      <c r="F768" s="274"/>
      <c r="G768" s="273"/>
      <c r="H768" s="273"/>
      <c r="I768" s="273"/>
      <c r="J768" s="273"/>
      <c r="K768" s="274"/>
      <c r="L768" s="274"/>
      <c r="M768" s="273"/>
      <c r="N768" s="273"/>
      <c r="O768" s="273"/>
      <c r="P768" s="273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  <c r="AA768" s="272"/>
      <c r="AB768" s="272"/>
      <c r="AC768" s="272"/>
      <c r="AD768" s="272"/>
      <c r="AE768" s="272"/>
      <c r="AF768" s="272"/>
      <c r="AG768" s="272"/>
      <c r="AH768" s="272"/>
      <c r="AI768" s="272"/>
      <c r="AJ768" s="272"/>
    </row>
    <row r="769" spans="1:36" ht="15.75" customHeight="1">
      <c r="A769" s="272"/>
      <c r="B769" s="274"/>
      <c r="C769" s="274"/>
      <c r="D769" s="273"/>
      <c r="E769" s="274"/>
      <c r="F769" s="274"/>
      <c r="G769" s="273"/>
      <c r="H769" s="273"/>
      <c r="I769" s="273"/>
      <c r="J769" s="273"/>
      <c r="K769" s="274"/>
      <c r="L769" s="274"/>
      <c r="M769" s="273"/>
      <c r="N769" s="273"/>
      <c r="O769" s="273"/>
      <c r="P769" s="273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  <c r="AA769" s="272"/>
      <c r="AB769" s="272"/>
      <c r="AC769" s="272"/>
      <c r="AD769" s="272"/>
      <c r="AE769" s="272"/>
      <c r="AF769" s="272"/>
      <c r="AG769" s="272"/>
      <c r="AH769" s="272"/>
      <c r="AI769" s="272"/>
      <c r="AJ769" s="272"/>
    </row>
    <row r="770" spans="1:36" ht="15.75" customHeight="1">
      <c r="A770" s="272"/>
      <c r="B770" s="274"/>
      <c r="C770" s="274"/>
      <c r="D770" s="273"/>
      <c r="E770" s="274"/>
      <c r="F770" s="274"/>
      <c r="G770" s="273"/>
      <c r="H770" s="273"/>
      <c r="I770" s="273"/>
      <c r="J770" s="273"/>
      <c r="K770" s="274"/>
      <c r="L770" s="274"/>
      <c r="M770" s="273"/>
      <c r="N770" s="273"/>
      <c r="O770" s="273"/>
      <c r="P770" s="273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  <c r="AA770" s="272"/>
      <c r="AB770" s="272"/>
      <c r="AC770" s="272"/>
      <c r="AD770" s="272"/>
      <c r="AE770" s="272"/>
      <c r="AF770" s="272"/>
      <c r="AG770" s="272"/>
      <c r="AH770" s="272"/>
      <c r="AI770" s="272"/>
      <c r="AJ770" s="272"/>
    </row>
    <row r="771" spans="1:36" ht="15.75" customHeight="1">
      <c r="A771" s="272"/>
      <c r="B771" s="274"/>
      <c r="C771" s="274"/>
      <c r="D771" s="273"/>
      <c r="E771" s="274"/>
      <c r="F771" s="274"/>
      <c r="G771" s="273"/>
      <c r="H771" s="273"/>
      <c r="I771" s="273"/>
      <c r="J771" s="273"/>
      <c r="K771" s="274"/>
      <c r="L771" s="274"/>
      <c r="M771" s="273"/>
      <c r="N771" s="273"/>
      <c r="O771" s="273"/>
      <c r="P771" s="273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  <c r="AA771" s="272"/>
      <c r="AB771" s="272"/>
      <c r="AC771" s="272"/>
      <c r="AD771" s="272"/>
      <c r="AE771" s="272"/>
      <c r="AF771" s="272"/>
      <c r="AG771" s="272"/>
      <c r="AH771" s="272"/>
      <c r="AI771" s="272"/>
      <c r="AJ771" s="272"/>
    </row>
    <row r="772" spans="1:36" ht="15.75" customHeight="1">
      <c r="A772" s="272"/>
      <c r="B772" s="274"/>
      <c r="C772" s="274"/>
      <c r="D772" s="273"/>
      <c r="E772" s="274"/>
      <c r="F772" s="274"/>
      <c r="G772" s="273"/>
      <c r="H772" s="273"/>
      <c r="I772" s="273"/>
      <c r="J772" s="273"/>
      <c r="K772" s="274"/>
      <c r="L772" s="274"/>
      <c r="M772" s="273"/>
      <c r="N772" s="273"/>
      <c r="O772" s="273"/>
      <c r="P772" s="273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  <c r="AA772" s="272"/>
      <c r="AB772" s="272"/>
      <c r="AC772" s="272"/>
      <c r="AD772" s="272"/>
      <c r="AE772" s="272"/>
      <c r="AF772" s="272"/>
      <c r="AG772" s="272"/>
      <c r="AH772" s="272"/>
      <c r="AI772" s="272"/>
      <c r="AJ772" s="272"/>
    </row>
    <row r="773" spans="1:36" ht="15.75" customHeight="1">
      <c r="A773" s="272"/>
      <c r="B773" s="274"/>
      <c r="C773" s="274"/>
      <c r="D773" s="273"/>
      <c r="E773" s="274"/>
      <c r="F773" s="274"/>
      <c r="G773" s="273"/>
      <c r="H773" s="273"/>
      <c r="I773" s="273"/>
      <c r="J773" s="273"/>
      <c r="K773" s="274"/>
      <c r="L773" s="274"/>
      <c r="M773" s="273"/>
      <c r="N773" s="273"/>
      <c r="O773" s="273"/>
      <c r="P773" s="273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  <c r="AA773" s="272"/>
      <c r="AB773" s="272"/>
      <c r="AC773" s="272"/>
      <c r="AD773" s="272"/>
      <c r="AE773" s="272"/>
      <c r="AF773" s="272"/>
      <c r="AG773" s="272"/>
      <c r="AH773" s="272"/>
      <c r="AI773" s="272"/>
      <c r="AJ773" s="272"/>
    </row>
    <row r="774" spans="1:36" ht="15.75" customHeight="1">
      <c r="A774" s="272"/>
      <c r="B774" s="274"/>
      <c r="C774" s="274"/>
      <c r="D774" s="273"/>
      <c r="E774" s="274"/>
      <c r="F774" s="274"/>
      <c r="G774" s="273"/>
      <c r="H774" s="273"/>
      <c r="I774" s="273"/>
      <c r="J774" s="273"/>
      <c r="K774" s="274"/>
      <c r="L774" s="274"/>
      <c r="M774" s="273"/>
      <c r="N774" s="273"/>
      <c r="O774" s="273"/>
      <c r="P774" s="273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  <c r="AA774" s="272"/>
      <c r="AB774" s="272"/>
      <c r="AC774" s="272"/>
      <c r="AD774" s="272"/>
      <c r="AE774" s="272"/>
      <c r="AF774" s="272"/>
      <c r="AG774" s="272"/>
      <c r="AH774" s="272"/>
      <c r="AI774" s="272"/>
      <c r="AJ774" s="272"/>
    </row>
    <row r="775" spans="1:36" ht="15.75" customHeight="1">
      <c r="A775" s="272"/>
      <c r="B775" s="274"/>
      <c r="C775" s="274"/>
      <c r="D775" s="273"/>
      <c r="E775" s="274"/>
      <c r="F775" s="274"/>
      <c r="G775" s="273"/>
      <c r="H775" s="273"/>
      <c r="I775" s="273"/>
      <c r="J775" s="273"/>
      <c r="K775" s="274"/>
      <c r="L775" s="274"/>
      <c r="M775" s="273"/>
      <c r="N775" s="273"/>
      <c r="O775" s="273"/>
      <c r="P775" s="273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  <c r="AA775" s="272"/>
      <c r="AB775" s="272"/>
      <c r="AC775" s="272"/>
      <c r="AD775" s="272"/>
      <c r="AE775" s="272"/>
      <c r="AF775" s="272"/>
      <c r="AG775" s="272"/>
      <c r="AH775" s="272"/>
      <c r="AI775" s="272"/>
      <c r="AJ775" s="272"/>
    </row>
    <row r="776" spans="1:36" ht="15.75" customHeight="1">
      <c r="A776" s="272"/>
      <c r="B776" s="274"/>
      <c r="C776" s="274"/>
      <c r="D776" s="273"/>
      <c r="E776" s="274"/>
      <c r="F776" s="274"/>
      <c r="G776" s="273"/>
      <c r="H776" s="273"/>
      <c r="I776" s="273"/>
      <c r="J776" s="273"/>
      <c r="K776" s="274"/>
      <c r="L776" s="274"/>
      <c r="M776" s="273"/>
      <c r="N776" s="273"/>
      <c r="O776" s="273"/>
      <c r="P776" s="273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  <c r="AA776" s="272"/>
      <c r="AB776" s="272"/>
      <c r="AC776" s="272"/>
      <c r="AD776" s="272"/>
      <c r="AE776" s="272"/>
      <c r="AF776" s="272"/>
      <c r="AG776" s="272"/>
      <c r="AH776" s="272"/>
      <c r="AI776" s="272"/>
      <c r="AJ776" s="272"/>
    </row>
    <row r="777" spans="1:36" ht="15.75" customHeight="1">
      <c r="A777" s="272"/>
      <c r="B777" s="274"/>
      <c r="C777" s="274"/>
      <c r="D777" s="273"/>
      <c r="E777" s="274"/>
      <c r="F777" s="274"/>
      <c r="G777" s="273"/>
      <c r="H777" s="273"/>
      <c r="I777" s="273"/>
      <c r="J777" s="273"/>
      <c r="K777" s="274"/>
      <c r="L777" s="274"/>
      <c r="M777" s="273"/>
      <c r="N777" s="273"/>
      <c r="O777" s="273"/>
      <c r="P777" s="273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  <c r="AA777" s="272"/>
      <c r="AB777" s="272"/>
      <c r="AC777" s="272"/>
      <c r="AD777" s="272"/>
      <c r="AE777" s="272"/>
      <c r="AF777" s="272"/>
      <c r="AG777" s="272"/>
      <c r="AH777" s="272"/>
      <c r="AI777" s="272"/>
      <c r="AJ777" s="272"/>
    </row>
    <row r="778" spans="1:36" ht="15.75" customHeight="1">
      <c r="A778" s="272"/>
      <c r="B778" s="274"/>
      <c r="C778" s="274"/>
      <c r="D778" s="273"/>
      <c r="E778" s="274"/>
      <c r="F778" s="274"/>
      <c r="G778" s="273"/>
      <c r="H778" s="273"/>
      <c r="I778" s="273"/>
      <c r="J778" s="273"/>
      <c r="K778" s="274"/>
      <c r="L778" s="274"/>
      <c r="M778" s="273"/>
      <c r="N778" s="273"/>
      <c r="O778" s="273"/>
      <c r="P778" s="273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  <c r="AA778" s="272"/>
      <c r="AB778" s="272"/>
      <c r="AC778" s="272"/>
      <c r="AD778" s="272"/>
      <c r="AE778" s="272"/>
      <c r="AF778" s="272"/>
      <c r="AG778" s="272"/>
      <c r="AH778" s="272"/>
      <c r="AI778" s="272"/>
      <c r="AJ778" s="272"/>
    </row>
    <row r="779" spans="1:36" ht="15.75" customHeight="1">
      <c r="A779" s="272"/>
      <c r="B779" s="274"/>
      <c r="C779" s="274"/>
      <c r="D779" s="273"/>
      <c r="E779" s="274"/>
      <c r="F779" s="274"/>
      <c r="G779" s="273"/>
      <c r="H779" s="273"/>
      <c r="I779" s="273"/>
      <c r="J779" s="273"/>
      <c r="K779" s="274"/>
      <c r="L779" s="274"/>
      <c r="M779" s="273"/>
      <c r="N779" s="273"/>
      <c r="O779" s="273"/>
      <c r="P779" s="273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  <c r="AA779" s="272"/>
      <c r="AB779" s="272"/>
      <c r="AC779" s="272"/>
      <c r="AD779" s="272"/>
      <c r="AE779" s="272"/>
      <c r="AF779" s="272"/>
      <c r="AG779" s="272"/>
      <c r="AH779" s="272"/>
      <c r="AI779" s="272"/>
      <c r="AJ779" s="272"/>
    </row>
    <row r="780" spans="1:36" ht="15.75" customHeight="1">
      <c r="A780" s="272"/>
      <c r="B780" s="274"/>
      <c r="C780" s="274"/>
      <c r="D780" s="273"/>
      <c r="E780" s="274"/>
      <c r="F780" s="274"/>
      <c r="G780" s="273"/>
      <c r="H780" s="273"/>
      <c r="I780" s="273"/>
      <c r="J780" s="273"/>
      <c r="K780" s="274"/>
      <c r="L780" s="274"/>
      <c r="M780" s="273"/>
      <c r="N780" s="273"/>
      <c r="O780" s="273"/>
      <c r="P780" s="273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  <c r="AA780" s="272"/>
      <c r="AB780" s="272"/>
      <c r="AC780" s="272"/>
      <c r="AD780" s="272"/>
      <c r="AE780" s="272"/>
      <c r="AF780" s="272"/>
      <c r="AG780" s="272"/>
      <c r="AH780" s="272"/>
      <c r="AI780" s="272"/>
      <c r="AJ780" s="272"/>
    </row>
    <row r="781" spans="1:36" ht="15.75" customHeight="1">
      <c r="A781" s="272"/>
      <c r="B781" s="274"/>
      <c r="C781" s="274"/>
      <c r="D781" s="273"/>
      <c r="E781" s="274"/>
      <c r="F781" s="274"/>
      <c r="G781" s="273"/>
      <c r="H781" s="273"/>
      <c r="I781" s="273"/>
      <c r="J781" s="273"/>
      <c r="K781" s="274"/>
      <c r="L781" s="274"/>
      <c r="M781" s="273"/>
      <c r="N781" s="273"/>
      <c r="O781" s="273"/>
      <c r="P781" s="273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  <c r="AA781" s="272"/>
      <c r="AB781" s="272"/>
      <c r="AC781" s="272"/>
      <c r="AD781" s="272"/>
      <c r="AE781" s="272"/>
      <c r="AF781" s="272"/>
      <c r="AG781" s="272"/>
      <c r="AH781" s="272"/>
      <c r="AI781" s="272"/>
      <c r="AJ781" s="272"/>
    </row>
    <row r="782" spans="1:36" ht="15.75" customHeight="1">
      <c r="A782" s="272"/>
      <c r="B782" s="274"/>
      <c r="C782" s="274"/>
      <c r="D782" s="273"/>
      <c r="E782" s="274"/>
      <c r="F782" s="274"/>
      <c r="G782" s="273"/>
      <c r="H782" s="273"/>
      <c r="I782" s="273"/>
      <c r="J782" s="273"/>
      <c r="K782" s="274"/>
      <c r="L782" s="274"/>
      <c r="M782" s="273"/>
      <c r="N782" s="273"/>
      <c r="O782" s="273"/>
      <c r="P782" s="273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  <c r="AA782" s="272"/>
      <c r="AB782" s="272"/>
      <c r="AC782" s="272"/>
      <c r="AD782" s="272"/>
      <c r="AE782" s="272"/>
      <c r="AF782" s="272"/>
      <c r="AG782" s="272"/>
      <c r="AH782" s="272"/>
      <c r="AI782" s="272"/>
      <c r="AJ782" s="272"/>
    </row>
    <row r="783" spans="1:36" ht="15.75" customHeight="1">
      <c r="A783" s="272"/>
      <c r="B783" s="274"/>
      <c r="C783" s="274"/>
      <c r="D783" s="273"/>
      <c r="E783" s="274"/>
      <c r="F783" s="274"/>
      <c r="G783" s="273"/>
      <c r="H783" s="273"/>
      <c r="I783" s="273"/>
      <c r="J783" s="273"/>
      <c r="K783" s="274"/>
      <c r="L783" s="274"/>
      <c r="M783" s="273"/>
      <c r="N783" s="273"/>
      <c r="O783" s="273"/>
      <c r="P783" s="273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  <c r="AA783" s="272"/>
      <c r="AB783" s="272"/>
      <c r="AC783" s="272"/>
      <c r="AD783" s="272"/>
      <c r="AE783" s="272"/>
      <c r="AF783" s="272"/>
      <c r="AG783" s="272"/>
      <c r="AH783" s="272"/>
      <c r="AI783" s="272"/>
      <c r="AJ783" s="272"/>
    </row>
    <row r="784" spans="1:36" ht="15.75" customHeight="1">
      <c r="A784" s="272"/>
      <c r="B784" s="274"/>
      <c r="C784" s="274"/>
      <c r="D784" s="273"/>
      <c r="E784" s="274"/>
      <c r="F784" s="274"/>
      <c r="G784" s="273"/>
      <c r="H784" s="273"/>
      <c r="I784" s="273"/>
      <c r="J784" s="273"/>
      <c r="K784" s="274"/>
      <c r="L784" s="274"/>
      <c r="M784" s="273"/>
      <c r="N784" s="273"/>
      <c r="O784" s="273"/>
      <c r="P784" s="273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  <c r="AA784" s="272"/>
      <c r="AB784" s="272"/>
      <c r="AC784" s="272"/>
      <c r="AD784" s="272"/>
      <c r="AE784" s="272"/>
      <c r="AF784" s="272"/>
      <c r="AG784" s="272"/>
      <c r="AH784" s="272"/>
      <c r="AI784" s="272"/>
      <c r="AJ784" s="272"/>
    </row>
    <row r="785" spans="1:36" ht="15.75" customHeight="1">
      <c r="A785" s="272"/>
      <c r="B785" s="274"/>
      <c r="C785" s="274"/>
      <c r="D785" s="273"/>
      <c r="E785" s="274"/>
      <c r="F785" s="274"/>
      <c r="G785" s="273"/>
      <c r="H785" s="273"/>
      <c r="I785" s="273"/>
      <c r="J785" s="273"/>
      <c r="K785" s="274"/>
      <c r="L785" s="274"/>
      <c r="M785" s="273"/>
      <c r="N785" s="273"/>
      <c r="O785" s="273"/>
      <c r="P785" s="273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  <c r="AA785" s="272"/>
      <c r="AB785" s="272"/>
      <c r="AC785" s="272"/>
      <c r="AD785" s="272"/>
      <c r="AE785" s="272"/>
      <c r="AF785" s="272"/>
      <c r="AG785" s="272"/>
      <c r="AH785" s="272"/>
      <c r="AI785" s="272"/>
      <c r="AJ785" s="272"/>
    </row>
    <row r="786" spans="1:36" ht="15.75" customHeight="1">
      <c r="A786" s="272"/>
      <c r="B786" s="274"/>
      <c r="C786" s="274"/>
      <c r="D786" s="273"/>
      <c r="E786" s="274"/>
      <c r="F786" s="274"/>
      <c r="G786" s="273"/>
      <c r="H786" s="273"/>
      <c r="I786" s="273"/>
      <c r="J786" s="273"/>
      <c r="K786" s="274"/>
      <c r="L786" s="274"/>
      <c r="M786" s="273"/>
      <c r="N786" s="273"/>
      <c r="O786" s="273"/>
      <c r="P786" s="273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  <c r="AA786" s="272"/>
      <c r="AB786" s="272"/>
      <c r="AC786" s="272"/>
      <c r="AD786" s="272"/>
      <c r="AE786" s="272"/>
      <c r="AF786" s="272"/>
      <c r="AG786" s="272"/>
      <c r="AH786" s="272"/>
      <c r="AI786" s="272"/>
      <c r="AJ786" s="272"/>
    </row>
    <row r="787" spans="1:36" ht="15.75" customHeight="1">
      <c r="A787" s="272"/>
      <c r="B787" s="274"/>
      <c r="C787" s="274"/>
      <c r="D787" s="273"/>
      <c r="E787" s="274"/>
      <c r="F787" s="274"/>
      <c r="G787" s="273"/>
      <c r="H787" s="273"/>
      <c r="I787" s="273"/>
      <c r="J787" s="273"/>
      <c r="K787" s="274"/>
      <c r="L787" s="274"/>
      <c r="M787" s="273"/>
      <c r="N787" s="273"/>
      <c r="O787" s="273"/>
      <c r="P787" s="273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  <c r="AA787" s="272"/>
      <c r="AB787" s="272"/>
      <c r="AC787" s="272"/>
      <c r="AD787" s="272"/>
      <c r="AE787" s="272"/>
      <c r="AF787" s="272"/>
      <c r="AG787" s="272"/>
      <c r="AH787" s="272"/>
      <c r="AI787" s="272"/>
      <c r="AJ787" s="272"/>
    </row>
    <row r="788" spans="1:36" ht="15.75" customHeight="1">
      <c r="A788" s="272"/>
      <c r="B788" s="274"/>
      <c r="C788" s="274"/>
      <c r="D788" s="273"/>
      <c r="E788" s="274"/>
      <c r="F788" s="274"/>
      <c r="G788" s="273"/>
      <c r="H788" s="273"/>
      <c r="I788" s="273"/>
      <c r="J788" s="273"/>
      <c r="K788" s="274"/>
      <c r="L788" s="274"/>
      <c r="M788" s="273"/>
      <c r="N788" s="273"/>
      <c r="O788" s="273"/>
      <c r="P788" s="273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  <c r="AA788" s="272"/>
      <c r="AB788" s="272"/>
      <c r="AC788" s="272"/>
      <c r="AD788" s="272"/>
      <c r="AE788" s="272"/>
      <c r="AF788" s="272"/>
      <c r="AG788" s="272"/>
      <c r="AH788" s="272"/>
      <c r="AI788" s="272"/>
      <c r="AJ788" s="272"/>
    </row>
    <row r="789" spans="1:36" ht="15.75" customHeight="1">
      <c r="A789" s="272"/>
      <c r="B789" s="274"/>
      <c r="C789" s="274"/>
      <c r="D789" s="273"/>
      <c r="E789" s="274"/>
      <c r="F789" s="274"/>
      <c r="G789" s="273"/>
      <c r="H789" s="273"/>
      <c r="I789" s="273"/>
      <c r="J789" s="273"/>
      <c r="K789" s="274"/>
      <c r="L789" s="274"/>
      <c r="M789" s="273"/>
      <c r="N789" s="273"/>
      <c r="O789" s="273"/>
      <c r="P789" s="273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  <c r="AA789" s="272"/>
      <c r="AB789" s="272"/>
      <c r="AC789" s="272"/>
      <c r="AD789" s="272"/>
      <c r="AE789" s="272"/>
      <c r="AF789" s="272"/>
      <c r="AG789" s="272"/>
      <c r="AH789" s="272"/>
      <c r="AI789" s="272"/>
      <c r="AJ789" s="272"/>
    </row>
    <row r="790" spans="1:36" ht="15.75" customHeight="1">
      <c r="A790" s="272"/>
      <c r="B790" s="274"/>
      <c r="C790" s="274"/>
      <c r="D790" s="273"/>
      <c r="E790" s="274"/>
      <c r="F790" s="274"/>
      <c r="G790" s="273"/>
      <c r="H790" s="273"/>
      <c r="I790" s="273"/>
      <c r="J790" s="273"/>
      <c r="K790" s="274"/>
      <c r="L790" s="274"/>
      <c r="M790" s="273"/>
      <c r="N790" s="273"/>
      <c r="O790" s="273"/>
      <c r="P790" s="273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  <c r="AA790" s="272"/>
      <c r="AB790" s="272"/>
      <c r="AC790" s="272"/>
      <c r="AD790" s="272"/>
      <c r="AE790" s="272"/>
      <c r="AF790" s="272"/>
      <c r="AG790" s="272"/>
      <c r="AH790" s="272"/>
      <c r="AI790" s="272"/>
      <c r="AJ790" s="272"/>
    </row>
    <row r="791" spans="1:36" ht="15.75" customHeight="1">
      <c r="A791" s="272"/>
      <c r="B791" s="274"/>
      <c r="C791" s="274"/>
      <c r="D791" s="273"/>
      <c r="E791" s="274"/>
      <c r="F791" s="274"/>
      <c r="G791" s="273"/>
      <c r="H791" s="273"/>
      <c r="I791" s="273"/>
      <c r="J791" s="273"/>
      <c r="K791" s="274"/>
      <c r="L791" s="274"/>
      <c r="M791" s="273"/>
      <c r="N791" s="273"/>
      <c r="O791" s="273"/>
      <c r="P791" s="273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  <c r="AA791" s="272"/>
      <c r="AB791" s="272"/>
      <c r="AC791" s="272"/>
      <c r="AD791" s="272"/>
      <c r="AE791" s="272"/>
      <c r="AF791" s="272"/>
      <c r="AG791" s="272"/>
      <c r="AH791" s="272"/>
      <c r="AI791" s="272"/>
      <c r="AJ791" s="272"/>
    </row>
    <row r="792" spans="1:36" ht="15.75" customHeight="1">
      <c r="A792" s="272"/>
      <c r="B792" s="274"/>
      <c r="C792" s="274"/>
      <c r="D792" s="273"/>
      <c r="E792" s="274"/>
      <c r="F792" s="274"/>
      <c r="G792" s="273"/>
      <c r="H792" s="273"/>
      <c r="I792" s="273"/>
      <c r="J792" s="273"/>
      <c r="K792" s="274"/>
      <c r="L792" s="274"/>
      <c r="M792" s="273"/>
      <c r="N792" s="273"/>
      <c r="O792" s="273"/>
      <c r="P792" s="273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</row>
    <row r="793" spans="1:36" ht="15.75" customHeight="1">
      <c r="A793" s="272"/>
      <c r="B793" s="274"/>
      <c r="C793" s="274"/>
      <c r="D793" s="273"/>
      <c r="E793" s="274"/>
      <c r="F793" s="274"/>
      <c r="G793" s="273"/>
      <c r="H793" s="273"/>
      <c r="I793" s="273"/>
      <c r="J793" s="273"/>
      <c r="K793" s="274"/>
      <c r="L793" s="274"/>
      <c r="M793" s="273"/>
      <c r="N793" s="273"/>
      <c r="O793" s="273"/>
      <c r="P793" s="273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</row>
    <row r="794" spans="1:36" ht="15.75" customHeight="1">
      <c r="A794" s="272"/>
      <c r="B794" s="274"/>
      <c r="C794" s="274"/>
      <c r="D794" s="273"/>
      <c r="E794" s="274"/>
      <c r="F794" s="274"/>
      <c r="G794" s="273"/>
      <c r="H794" s="273"/>
      <c r="I794" s="273"/>
      <c r="J794" s="273"/>
      <c r="K794" s="274"/>
      <c r="L794" s="274"/>
      <c r="M794" s="273"/>
      <c r="N794" s="273"/>
      <c r="O794" s="273"/>
      <c r="P794" s="273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</row>
    <row r="795" spans="1:36" ht="15.75" customHeight="1">
      <c r="A795" s="272"/>
      <c r="B795" s="274"/>
      <c r="C795" s="274"/>
      <c r="D795" s="273"/>
      <c r="E795" s="274"/>
      <c r="F795" s="274"/>
      <c r="G795" s="273"/>
      <c r="H795" s="273"/>
      <c r="I795" s="273"/>
      <c r="J795" s="273"/>
      <c r="K795" s="274"/>
      <c r="L795" s="274"/>
      <c r="M795" s="273"/>
      <c r="N795" s="273"/>
      <c r="O795" s="273"/>
      <c r="P795" s="273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  <c r="AA795" s="272"/>
      <c r="AB795" s="272"/>
      <c r="AC795" s="272"/>
      <c r="AD795" s="272"/>
      <c r="AE795" s="272"/>
      <c r="AF795" s="272"/>
      <c r="AG795" s="272"/>
      <c r="AH795" s="272"/>
      <c r="AI795" s="272"/>
      <c r="AJ795" s="272"/>
    </row>
    <row r="796" spans="1:36" ht="15.75" customHeight="1">
      <c r="A796" s="272"/>
      <c r="B796" s="274"/>
      <c r="C796" s="274"/>
      <c r="D796" s="273"/>
      <c r="E796" s="274"/>
      <c r="F796" s="274"/>
      <c r="G796" s="273"/>
      <c r="H796" s="273"/>
      <c r="I796" s="273"/>
      <c r="J796" s="273"/>
      <c r="K796" s="274"/>
      <c r="L796" s="274"/>
      <c r="M796" s="273"/>
      <c r="N796" s="273"/>
      <c r="O796" s="273"/>
      <c r="P796" s="273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  <c r="AA796" s="272"/>
      <c r="AB796" s="272"/>
      <c r="AC796" s="272"/>
      <c r="AD796" s="272"/>
      <c r="AE796" s="272"/>
      <c r="AF796" s="272"/>
      <c r="AG796" s="272"/>
      <c r="AH796" s="272"/>
      <c r="AI796" s="272"/>
      <c r="AJ796" s="272"/>
    </row>
    <row r="797" spans="1:36" ht="15.75" customHeight="1">
      <c r="A797" s="272"/>
      <c r="B797" s="274"/>
      <c r="C797" s="274"/>
      <c r="D797" s="273"/>
      <c r="E797" s="274"/>
      <c r="F797" s="274"/>
      <c r="G797" s="273"/>
      <c r="H797" s="273"/>
      <c r="I797" s="273"/>
      <c r="J797" s="273"/>
      <c r="K797" s="274"/>
      <c r="L797" s="274"/>
      <c r="M797" s="273"/>
      <c r="N797" s="273"/>
      <c r="O797" s="273"/>
      <c r="P797" s="273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  <c r="AA797" s="272"/>
      <c r="AB797" s="272"/>
      <c r="AC797" s="272"/>
      <c r="AD797" s="272"/>
      <c r="AE797" s="272"/>
      <c r="AF797" s="272"/>
      <c r="AG797" s="272"/>
      <c r="AH797" s="272"/>
      <c r="AI797" s="272"/>
      <c r="AJ797" s="272"/>
    </row>
    <row r="798" spans="1:36" ht="15.75" customHeight="1">
      <c r="A798" s="272"/>
      <c r="B798" s="274"/>
      <c r="C798" s="274"/>
      <c r="D798" s="273"/>
      <c r="E798" s="274"/>
      <c r="F798" s="274"/>
      <c r="G798" s="273"/>
      <c r="H798" s="273"/>
      <c r="I798" s="273"/>
      <c r="J798" s="273"/>
      <c r="K798" s="274"/>
      <c r="L798" s="274"/>
      <c r="M798" s="273"/>
      <c r="N798" s="273"/>
      <c r="O798" s="273"/>
      <c r="P798" s="273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  <c r="AA798" s="272"/>
      <c r="AB798" s="272"/>
      <c r="AC798" s="272"/>
      <c r="AD798" s="272"/>
      <c r="AE798" s="272"/>
      <c r="AF798" s="272"/>
      <c r="AG798" s="272"/>
      <c r="AH798" s="272"/>
      <c r="AI798" s="272"/>
      <c r="AJ798" s="272"/>
    </row>
    <row r="799" spans="1:36" ht="15.75" customHeight="1">
      <c r="A799" s="272"/>
      <c r="B799" s="274"/>
      <c r="C799" s="274"/>
      <c r="D799" s="273"/>
      <c r="E799" s="274"/>
      <c r="F799" s="274"/>
      <c r="G799" s="273"/>
      <c r="H799" s="273"/>
      <c r="I799" s="273"/>
      <c r="J799" s="273"/>
      <c r="K799" s="274"/>
      <c r="L799" s="274"/>
      <c r="M799" s="273"/>
      <c r="N799" s="273"/>
      <c r="O799" s="273"/>
      <c r="P799" s="273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  <c r="AA799" s="272"/>
      <c r="AB799" s="272"/>
      <c r="AC799" s="272"/>
      <c r="AD799" s="272"/>
      <c r="AE799" s="272"/>
      <c r="AF799" s="272"/>
      <c r="AG799" s="272"/>
      <c r="AH799" s="272"/>
      <c r="AI799" s="272"/>
      <c r="AJ799" s="272"/>
    </row>
    <row r="800" spans="1:36" ht="15.75" customHeight="1">
      <c r="A800" s="272"/>
      <c r="B800" s="274"/>
      <c r="C800" s="274"/>
      <c r="D800" s="273"/>
      <c r="E800" s="274"/>
      <c r="F800" s="274"/>
      <c r="G800" s="273"/>
      <c r="H800" s="273"/>
      <c r="I800" s="273"/>
      <c r="J800" s="273"/>
      <c r="K800" s="274"/>
      <c r="L800" s="274"/>
      <c r="M800" s="273"/>
      <c r="N800" s="273"/>
      <c r="O800" s="273"/>
      <c r="P800" s="273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  <c r="AA800" s="272"/>
      <c r="AB800" s="272"/>
      <c r="AC800" s="272"/>
      <c r="AD800" s="272"/>
      <c r="AE800" s="272"/>
      <c r="AF800" s="272"/>
      <c r="AG800" s="272"/>
      <c r="AH800" s="272"/>
      <c r="AI800" s="272"/>
      <c r="AJ800" s="272"/>
    </row>
    <row r="801" spans="1:36" ht="15.75" customHeight="1">
      <c r="A801" s="272"/>
      <c r="B801" s="274"/>
      <c r="C801" s="274"/>
      <c r="D801" s="273"/>
      <c r="E801" s="274"/>
      <c r="F801" s="274"/>
      <c r="G801" s="273"/>
      <c r="H801" s="273"/>
      <c r="I801" s="273"/>
      <c r="J801" s="273"/>
      <c r="K801" s="274"/>
      <c r="L801" s="274"/>
      <c r="M801" s="273"/>
      <c r="N801" s="273"/>
      <c r="O801" s="273"/>
      <c r="P801" s="273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  <c r="AA801" s="272"/>
      <c r="AB801" s="272"/>
      <c r="AC801" s="272"/>
      <c r="AD801" s="272"/>
      <c r="AE801" s="272"/>
      <c r="AF801" s="272"/>
      <c r="AG801" s="272"/>
      <c r="AH801" s="272"/>
      <c r="AI801" s="272"/>
      <c r="AJ801" s="272"/>
    </row>
    <row r="802" spans="1:36" ht="15.75" customHeight="1">
      <c r="A802" s="272"/>
      <c r="B802" s="274"/>
      <c r="C802" s="274"/>
      <c r="D802" s="273"/>
      <c r="E802" s="274"/>
      <c r="F802" s="274"/>
      <c r="G802" s="273"/>
      <c r="H802" s="273"/>
      <c r="I802" s="273"/>
      <c r="J802" s="273"/>
      <c r="K802" s="274"/>
      <c r="L802" s="274"/>
      <c r="M802" s="273"/>
      <c r="N802" s="273"/>
      <c r="O802" s="273"/>
      <c r="P802" s="273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  <c r="AA802" s="272"/>
      <c r="AB802" s="272"/>
      <c r="AC802" s="272"/>
      <c r="AD802" s="272"/>
      <c r="AE802" s="272"/>
      <c r="AF802" s="272"/>
      <c r="AG802" s="272"/>
      <c r="AH802" s="272"/>
      <c r="AI802" s="272"/>
      <c r="AJ802" s="272"/>
    </row>
    <row r="803" spans="1:36" ht="15.75" customHeight="1">
      <c r="A803" s="272"/>
      <c r="B803" s="274"/>
      <c r="C803" s="274"/>
      <c r="D803" s="273"/>
      <c r="E803" s="274"/>
      <c r="F803" s="274"/>
      <c r="G803" s="273"/>
      <c r="H803" s="273"/>
      <c r="I803" s="273"/>
      <c r="J803" s="273"/>
      <c r="K803" s="274"/>
      <c r="L803" s="274"/>
      <c r="M803" s="273"/>
      <c r="N803" s="273"/>
      <c r="O803" s="273"/>
      <c r="P803" s="273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  <c r="AA803" s="272"/>
      <c r="AB803" s="272"/>
      <c r="AC803" s="272"/>
      <c r="AD803" s="272"/>
      <c r="AE803" s="272"/>
      <c r="AF803" s="272"/>
      <c r="AG803" s="272"/>
      <c r="AH803" s="272"/>
      <c r="AI803" s="272"/>
      <c r="AJ803" s="272"/>
    </row>
    <row r="804" spans="1:36" ht="15.75" customHeight="1">
      <c r="A804" s="272"/>
      <c r="B804" s="274"/>
      <c r="C804" s="274"/>
      <c r="D804" s="273"/>
      <c r="E804" s="274"/>
      <c r="F804" s="274"/>
      <c r="G804" s="273"/>
      <c r="H804" s="273"/>
      <c r="I804" s="273"/>
      <c r="J804" s="273"/>
      <c r="K804" s="274"/>
      <c r="L804" s="274"/>
      <c r="M804" s="273"/>
      <c r="N804" s="273"/>
      <c r="O804" s="273"/>
      <c r="P804" s="273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  <c r="AA804" s="272"/>
      <c r="AB804" s="272"/>
      <c r="AC804" s="272"/>
      <c r="AD804" s="272"/>
      <c r="AE804" s="272"/>
      <c r="AF804" s="272"/>
      <c r="AG804" s="272"/>
      <c r="AH804" s="272"/>
      <c r="AI804" s="272"/>
      <c r="AJ804" s="272"/>
    </row>
    <row r="805" spans="1:36" ht="15.75" customHeight="1">
      <c r="A805" s="272"/>
      <c r="B805" s="274"/>
      <c r="C805" s="274"/>
      <c r="D805" s="273"/>
      <c r="E805" s="274"/>
      <c r="F805" s="274"/>
      <c r="G805" s="273"/>
      <c r="H805" s="273"/>
      <c r="I805" s="273"/>
      <c r="J805" s="273"/>
      <c r="K805" s="274"/>
      <c r="L805" s="274"/>
      <c r="M805" s="273"/>
      <c r="N805" s="273"/>
      <c r="O805" s="273"/>
      <c r="P805" s="273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  <c r="AA805" s="272"/>
      <c r="AB805" s="272"/>
      <c r="AC805" s="272"/>
      <c r="AD805" s="272"/>
      <c r="AE805" s="272"/>
      <c r="AF805" s="272"/>
      <c r="AG805" s="272"/>
      <c r="AH805" s="272"/>
      <c r="AI805" s="272"/>
      <c r="AJ805" s="272"/>
    </row>
    <row r="806" spans="1:36" ht="15.75" customHeight="1">
      <c r="A806" s="272"/>
      <c r="B806" s="274"/>
      <c r="C806" s="274"/>
      <c r="D806" s="273"/>
      <c r="E806" s="274"/>
      <c r="F806" s="274"/>
      <c r="G806" s="273"/>
      <c r="H806" s="273"/>
      <c r="I806" s="273"/>
      <c r="J806" s="273"/>
      <c r="K806" s="274"/>
      <c r="L806" s="274"/>
      <c r="M806" s="273"/>
      <c r="N806" s="273"/>
      <c r="O806" s="273"/>
      <c r="P806" s="273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  <c r="AA806" s="272"/>
      <c r="AB806" s="272"/>
      <c r="AC806" s="272"/>
      <c r="AD806" s="272"/>
      <c r="AE806" s="272"/>
      <c r="AF806" s="272"/>
      <c r="AG806" s="272"/>
      <c r="AH806" s="272"/>
      <c r="AI806" s="272"/>
      <c r="AJ806" s="272"/>
    </row>
    <row r="807" spans="1:36" ht="15.75" customHeight="1">
      <c r="A807" s="272"/>
      <c r="B807" s="274"/>
      <c r="C807" s="274"/>
      <c r="D807" s="273"/>
      <c r="E807" s="274"/>
      <c r="F807" s="274"/>
      <c r="G807" s="273"/>
      <c r="H807" s="273"/>
      <c r="I807" s="273"/>
      <c r="J807" s="273"/>
      <c r="K807" s="274"/>
      <c r="L807" s="274"/>
      <c r="M807" s="273"/>
      <c r="N807" s="273"/>
      <c r="O807" s="273"/>
      <c r="P807" s="273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  <c r="AA807" s="272"/>
      <c r="AB807" s="272"/>
      <c r="AC807" s="272"/>
      <c r="AD807" s="272"/>
      <c r="AE807" s="272"/>
      <c r="AF807" s="272"/>
      <c r="AG807" s="272"/>
      <c r="AH807" s="272"/>
      <c r="AI807" s="272"/>
      <c r="AJ807" s="272"/>
    </row>
    <row r="808" spans="1:36" ht="15.75" customHeight="1">
      <c r="A808" s="272"/>
      <c r="B808" s="274"/>
      <c r="C808" s="274"/>
      <c r="D808" s="273"/>
      <c r="E808" s="274"/>
      <c r="F808" s="274"/>
      <c r="G808" s="273"/>
      <c r="H808" s="273"/>
      <c r="I808" s="273"/>
      <c r="J808" s="273"/>
      <c r="K808" s="274"/>
      <c r="L808" s="274"/>
      <c r="M808" s="273"/>
      <c r="N808" s="273"/>
      <c r="O808" s="273"/>
      <c r="P808" s="273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  <c r="AA808" s="272"/>
      <c r="AB808" s="272"/>
      <c r="AC808" s="272"/>
      <c r="AD808" s="272"/>
      <c r="AE808" s="272"/>
      <c r="AF808" s="272"/>
      <c r="AG808" s="272"/>
      <c r="AH808" s="272"/>
      <c r="AI808" s="272"/>
      <c r="AJ808" s="272"/>
    </row>
    <row r="809" spans="1:36" ht="15.75" customHeight="1">
      <c r="A809" s="272"/>
      <c r="B809" s="274"/>
      <c r="C809" s="274"/>
      <c r="D809" s="273"/>
      <c r="E809" s="274"/>
      <c r="F809" s="274"/>
      <c r="G809" s="273"/>
      <c r="H809" s="273"/>
      <c r="I809" s="273"/>
      <c r="J809" s="273"/>
      <c r="K809" s="274"/>
      <c r="L809" s="274"/>
      <c r="M809" s="273"/>
      <c r="N809" s="273"/>
      <c r="O809" s="273"/>
      <c r="P809" s="273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  <c r="AA809" s="272"/>
      <c r="AB809" s="272"/>
      <c r="AC809" s="272"/>
      <c r="AD809" s="272"/>
      <c r="AE809" s="272"/>
      <c r="AF809" s="272"/>
      <c r="AG809" s="272"/>
      <c r="AH809" s="272"/>
      <c r="AI809" s="272"/>
      <c r="AJ809" s="272"/>
    </row>
    <row r="810" spans="1:36" ht="15.75" customHeight="1">
      <c r="A810" s="272"/>
      <c r="B810" s="274"/>
      <c r="C810" s="274"/>
      <c r="D810" s="273"/>
      <c r="E810" s="274"/>
      <c r="F810" s="274"/>
      <c r="G810" s="273"/>
      <c r="H810" s="273"/>
      <c r="I810" s="273"/>
      <c r="J810" s="273"/>
      <c r="K810" s="274"/>
      <c r="L810" s="274"/>
      <c r="M810" s="273"/>
      <c r="N810" s="273"/>
      <c r="O810" s="273"/>
      <c r="P810" s="273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  <c r="AA810" s="272"/>
      <c r="AB810" s="272"/>
      <c r="AC810" s="272"/>
      <c r="AD810" s="272"/>
      <c r="AE810" s="272"/>
      <c r="AF810" s="272"/>
      <c r="AG810" s="272"/>
      <c r="AH810" s="272"/>
      <c r="AI810" s="272"/>
      <c r="AJ810" s="272"/>
    </row>
    <row r="811" spans="1:36" ht="15.75" customHeight="1">
      <c r="A811" s="272"/>
      <c r="B811" s="274"/>
      <c r="C811" s="274"/>
      <c r="D811" s="273"/>
      <c r="E811" s="274"/>
      <c r="F811" s="274"/>
      <c r="G811" s="273"/>
      <c r="H811" s="273"/>
      <c r="I811" s="273"/>
      <c r="J811" s="273"/>
      <c r="K811" s="274"/>
      <c r="L811" s="274"/>
      <c r="M811" s="273"/>
      <c r="N811" s="273"/>
      <c r="O811" s="273"/>
      <c r="P811" s="273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  <c r="AA811" s="272"/>
      <c r="AB811" s="272"/>
      <c r="AC811" s="272"/>
      <c r="AD811" s="272"/>
      <c r="AE811" s="272"/>
      <c r="AF811" s="272"/>
      <c r="AG811" s="272"/>
      <c r="AH811" s="272"/>
      <c r="AI811" s="272"/>
      <c r="AJ811" s="272"/>
    </row>
    <row r="812" spans="1:36" ht="15.75" customHeight="1">
      <c r="A812" s="272"/>
      <c r="B812" s="274"/>
      <c r="C812" s="274"/>
      <c r="D812" s="273"/>
      <c r="E812" s="274"/>
      <c r="F812" s="274"/>
      <c r="G812" s="273"/>
      <c r="H812" s="273"/>
      <c r="I812" s="273"/>
      <c r="J812" s="273"/>
      <c r="K812" s="274"/>
      <c r="L812" s="274"/>
      <c r="M812" s="273"/>
      <c r="N812" s="273"/>
      <c r="O812" s="273"/>
      <c r="P812" s="273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  <c r="AA812" s="272"/>
      <c r="AB812" s="272"/>
      <c r="AC812" s="272"/>
      <c r="AD812" s="272"/>
      <c r="AE812" s="272"/>
      <c r="AF812" s="272"/>
      <c r="AG812" s="272"/>
      <c r="AH812" s="272"/>
      <c r="AI812" s="272"/>
      <c r="AJ812" s="272"/>
    </row>
    <row r="813" spans="1:36" ht="15.75" customHeight="1">
      <c r="A813" s="272"/>
      <c r="B813" s="274"/>
      <c r="C813" s="274"/>
      <c r="D813" s="273"/>
      <c r="E813" s="274"/>
      <c r="F813" s="274"/>
      <c r="G813" s="273"/>
      <c r="H813" s="273"/>
      <c r="I813" s="273"/>
      <c r="J813" s="273"/>
      <c r="K813" s="274"/>
      <c r="L813" s="274"/>
      <c r="M813" s="273"/>
      <c r="N813" s="273"/>
      <c r="O813" s="273"/>
      <c r="P813" s="273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  <c r="AA813" s="272"/>
      <c r="AB813" s="272"/>
      <c r="AC813" s="272"/>
      <c r="AD813" s="272"/>
      <c r="AE813" s="272"/>
      <c r="AF813" s="272"/>
      <c r="AG813" s="272"/>
      <c r="AH813" s="272"/>
      <c r="AI813" s="272"/>
      <c r="AJ813" s="272"/>
    </row>
    <row r="814" spans="1:36" ht="15.75" customHeight="1">
      <c r="A814" s="272"/>
      <c r="B814" s="274"/>
      <c r="C814" s="274"/>
      <c r="D814" s="273"/>
      <c r="E814" s="274"/>
      <c r="F814" s="274"/>
      <c r="G814" s="273"/>
      <c r="H814" s="273"/>
      <c r="I814" s="273"/>
      <c r="J814" s="273"/>
      <c r="K814" s="274"/>
      <c r="L814" s="274"/>
      <c r="M814" s="273"/>
      <c r="N814" s="273"/>
      <c r="O814" s="273"/>
      <c r="P814" s="273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  <c r="AA814" s="272"/>
      <c r="AB814" s="272"/>
      <c r="AC814" s="272"/>
      <c r="AD814" s="272"/>
      <c r="AE814" s="272"/>
      <c r="AF814" s="272"/>
      <c r="AG814" s="272"/>
      <c r="AH814" s="272"/>
      <c r="AI814" s="272"/>
      <c r="AJ814" s="272"/>
    </row>
    <row r="815" spans="1:36" ht="15.75" customHeight="1">
      <c r="A815" s="272"/>
      <c r="B815" s="274"/>
      <c r="C815" s="274"/>
      <c r="D815" s="273"/>
      <c r="E815" s="274"/>
      <c r="F815" s="274"/>
      <c r="G815" s="273"/>
      <c r="H815" s="273"/>
      <c r="I815" s="273"/>
      <c r="J815" s="273"/>
      <c r="K815" s="274"/>
      <c r="L815" s="274"/>
      <c r="M815" s="273"/>
      <c r="N815" s="273"/>
      <c r="O815" s="273"/>
      <c r="P815" s="273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  <c r="AA815" s="272"/>
      <c r="AB815" s="272"/>
      <c r="AC815" s="272"/>
      <c r="AD815" s="272"/>
      <c r="AE815" s="272"/>
      <c r="AF815" s="272"/>
      <c r="AG815" s="272"/>
      <c r="AH815" s="272"/>
      <c r="AI815" s="272"/>
      <c r="AJ815" s="272"/>
    </row>
    <row r="816" spans="1:36" ht="15.75" customHeight="1">
      <c r="A816" s="272"/>
      <c r="B816" s="274"/>
      <c r="C816" s="274"/>
      <c r="D816" s="273"/>
      <c r="E816" s="274"/>
      <c r="F816" s="274"/>
      <c r="G816" s="273"/>
      <c r="H816" s="273"/>
      <c r="I816" s="273"/>
      <c r="J816" s="273"/>
      <c r="K816" s="274"/>
      <c r="L816" s="274"/>
      <c r="M816" s="273"/>
      <c r="N816" s="273"/>
      <c r="O816" s="273"/>
      <c r="P816" s="273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  <c r="AA816" s="272"/>
      <c r="AB816" s="272"/>
      <c r="AC816" s="272"/>
      <c r="AD816" s="272"/>
      <c r="AE816" s="272"/>
      <c r="AF816" s="272"/>
      <c r="AG816" s="272"/>
      <c r="AH816" s="272"/>
      <c r="AI816" s="272"/>
      <c r="AJ816" s="272"/>
    </row>
    <row r="817" spans="1:36" ht="15.75" customHeight="1">
      <c r="A817" s="272"/>
      <c r="B817" s="274"/>
      <c r="C817" s="274"/>
      <c r="D817" s="273"/>
      <c r="E817" s="274"/>
      <c r="F817" s="274"/>
      <c r="G817" s="273"/>
      <c r="H817" s="273"/>
      <c r="I817" s="273"/>
      <c r="J817" s="273"/>
      <c r="K817" s="274"/>
      <c r="L817" s="274"/>
      <c r="M817" s="273"/>
      <c r="N817" s="273"/>
      <c r="O817" s="273"/>
      <c r="P817" s="273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  <c r="AA817" s="272"/>
      <c r="AB817" s="272"/>
      <c r="AC817" s="272"/>
      <c r="AD817" s="272"/>
      <c r="AE817" s="272"/>
      <c r="AF817" s="272"/>
      <c r="AG817" s="272"/>
      <c r="AH817" s="272"/>
      <c r="AI817" s="272"/>
      <c r="AJ817" s="272"/>
    </row>
    <row r="818" spans="1:36" ht="15.75" customHeight="1">
      <c r="A818" s="272"/>
      <c r="B818" s="274"/>
      <c r="C818" s="274"/>
      <c r="D818" s="273"/>
      <c r="E818" s="274"/>
      <c r="F818" s="274"/>
      <c r="G818" s="273"/>
      <c r="H818" s="273"/>
      <c r="I818" s="273"/>
      <c r="J818" s="273"/>
      <c r="K818" s="274"/>
      <c r="L818" s="274"/>
      <c r="M818" s="273"/>
      <c r="N818" s="273"/>
      <c r="O818" s="273"/>
      <c r="P818" s="273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  <c r="AA818" s="272"/>
      <c r="AB818" s="272"/>
      <c r="AC818" s="272"/>
      <c r="AD818" s="272"/>
      <c r="AE818" s="272"/>
      <c r="AF818" s="272"/>
      <c r="AG818" s="272"/>
      <c r="AH818" s="272"/>
      <c r="AI818" s="272"/>
      <c r="AJ818" s="272"/>
    </row>
    <row r="819" spans="1:36" ht="15.75" customHeight="1">
      <c r="A819" s="272"/>
      <c r="B819" s="274"/>
      <c r="C819" s="274"/>
      <c r="D819" s="273"/>
      <c r="E819" s="274"/>
      <c r="F819" s="274"/>
      <c r="G819" s="273"/>
      <c r="H819" s="273"/>
      <c r="I819" s="273"/>
      <c r="J819" s="273"/>
      <c r="K819" s="274"/>
      <c r="L819" s="274"/>
      <c r="M819" s="273"/>
      <c r="N819" s="273"/>
      <c r="O819" s="273"/>
      <c r="P819" s="273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  <c r="AA819" s="272"/>
      <c r="AB819" s="272"/>
      <c r="AC819" s="272"/>
      <c r="AD819" s="272"/>
      <c r="AE819" s="272"/>
      <c r="AF819" s="272"/>
      <c r="AG819" s="272"/>
      <c r="AH819" s="272"/>
      <c r="AI819" s="272"/>
      <c r="AJ819" s="272"/>
    </row>
    <row r="820" spans="1:36" ht="15.75" customHeight="1">
      <c r="A820" s="272"/>
      <c r="B820" s="274"/>
      <c r="C820" s="274"/>
      <c r="D820" s="273"/>
      <c r="E820" s="274"/>
      <c r="F820" s="274"/>
      <c r="G820" s="273"/>
      <c r="H820" s="273"/>
      <c r="I820" s="273"/>
      <c r="J820" s="273"/>
      <c r="K820" s="274"/>
      <c r="L820" s="274"/>
      <c r="M820" s="273"/>
      <c r="N820" s="273"/>
      <c r="O820" s="273"/>
      <c r="P820" s="273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  <c r="AA820" s="272"/>
      <c r="AB820" s="272"/>
      <c r="AC820" s="272"/>
      <c r="AD820" s="272"/>
      <c r="AE820" s="272"/>
      <c r="AF820" s="272"/>
      <c r="AG820" s="272"/>
      <c r="AH820" s="272"/>
      <c r="AI820" s="272"/>
      <c r="AJ820" s="272"/>
    </row>
    <row r="821" spans="1:36" ht="15.75" customHeight="1">
      <c r="A821" s="272"/>
      <c r="B821" s="274"/>
      <c r="C821" s="274"/>
      <c r="D821" s="273"/>
      <c r="E821" s="274"/>
      <c r="F821" s="274"/>
      <c r="G821" s="273"/>
      <c r="H821" s="273"/>
      <c r="I821" s="273"/>
      <c r="J821" s="273"/>
      <c r="K821" s="274"/>
      <c r="L821" s="274"/>
      <c r="M821" s="273"/>
      <c r="N821" s="273"/>
      <c r="O821" s="273"/>
      <c r="P821" s="273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  <c r="AA821" s="272"/>
      <c r="AB821" s="272"/>
      <c r="AC821" s="272"/>
      <c r="AD821" s="272"/>
      <c r="AE821" s="272"/>
      <c r="AF821" s="272"/>
      <c r="AG821" s="272"/>
      <c r="AH821" s="272"/>
      <c r="AI821" s="272"/>
      <c r="AJ821" s="272"/>
    </row>
    <row r="822" spans="1:36" ht="15.75" customHeight="1">
      <c r="A822" s="272"/>
      <c r="B822" s="274"/>
      <c r="C822" s="274"/>
      <c r="D822" s="273"/>
      <c r="E822" s="274"/>
      <c r="F822" s="274"/>
      <c r="G822" s="273"/>
      <c r="H822" s="273"/>
      <c r="I822" s="273"/>
      <c r="J822" s="273"/>
      <c r="K822" s="274"/>
      <c r="L822" s="274"/>
      <c r="M822" s="273"/>
      <c r="N822" s="273"/>
      <c r="O822" s="273"/>
      <c r="P822" s="273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  <c r="AA822" s="272"/>
      <c r="AB822" s="272"/>
      <c r="AC822" s="272"/>
      <c r="AD822" s="272"/>
      <c r="AE822" s="272"/>
      <c r="AF822" s="272"/>
      <c r="AG822" s="272"/>
      <c r="AH822" s="272"/>
      <c r="AI822" s="272"/>
      <c r="AJ822" s="272"/>
    </row>
    <row r="823" spans="1:36" ht="15.75" customHeight="1">
      <c r="A823" s="272"/>
      <c r="B823" s="274"/>
      <c r="C823" s="274"/>
      <c r="D823" s="273"/>
      <c r="E823" s="274"/>
      <c r="F823" s="274"/>
      <c r="G823" s="273"/>
      <c r="H823" s="273"/>
      <c r="I823" s="273"/>
      <c r="J823" s="273"/>
      <c r="K823" s="274"/>
      <c r="L823" s="274"/>
      <c r="M823" s="273"/>
      <c r="N823" s="273"/>
      <c r="O823" s="273"/>
      <c r="P823" s="273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  <c r="AA823" s="272"/>
      <c r="AB823" s="272"/>
      <c r="AC823" s="272"/>
      <c r="AD823" s="272"/>
      <c r="AE823" s="272"/>
      <c r="AF823" s="272"/>
      <c r="AG823" s="272"/>
      <c r="AH823" s="272"/>
      <c r="AI823" s="272"/>
      <c r="AJ823" s="272"/>
    </row>
    <row r="824" spans="1:36" ht="15.75" customHeight="1">
      <c r="A824" s="272"/>
      <c r="B824" s="274"/>
      <c r="C824" s="274"/>
      <c r="D824" s="273"/>
      <c r="E824" s="274"/>
      <c r="F824" s="274"/>
      <c r="G824" s="273"/>
      <c r="H824" s="273"/>
      <c r="I824" s="273"/>
      <c r="J824" s="273"/>
      <c r="K824" s="274"/>
      <c r="L824" s="274"/>
      <c r="M824" s="273"/>
      <c r="N824" s="273"/>
      <c r="O824" s="273"/>
      <c r="P824" s="273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  <c r="AA824" s="272"/>
      <c r="AB824" s="272"/>
      <c r="AC824" s="272"/>
      <c r="AD824" s="272"/>
      <c r="AE824" s="272"/>
      <c r="AF824" s="272"/>
      <c r="AG824" s="272"/>
      <c r="AH824" s="272"/>
      <c r="AI824" s="272"/>
      <c r="AJ824" s="272"/>
    </row>
    <row r="825" spans="1:36" ht="15.75" customHeight="1">
      <c r="A825" s="272"/>
      <c r="B825" s="274"/>
      <c r="C825" s="274"/>
      <c r="D825" s="273"/>
      <c r="E825" s="274"/>
      <c r="F825" s="274"/>
      <c r="G825" s="273"/>
      <c r="H825" s="273"/>
      <c r="I825" s="273"/>
      <c r="J825" s="273"/>
      <c r="K825" s="274"/>
      <c r="L825" s="274"/>
      <c r="M825" s="273"/>
      <c r="N825" s="273"/>
      <c r="O825" s="273"/>
      <c r="P825" s="273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  <c r="AA825" s="272"/>
      <c r="AB825" s="272"/>
      <c r="AC825" s="272"/>
      <c r="AD825" s="272"/>
      <c r="AE825" s="272"/>
      <c r="AF825" s="272"/>
      <c r="AG825" s="272"/>
      <c r="AH825" s="272"/>
      <c r="AI825" s="272"/>
      <c r="AJ825" s="272"/>
    </row>
    <row r="826" spans="1:36" ht="15.75" customHeight="1">
      <c r="A826" s="272"/>
      <c r="B826" s="274"/>
      <c r="C826" s="274"/>
      <c r="D826" s="273"/>
      <c r="E826" s="274"/>
      <c r="F826" s="274"/>
      <c r="G826" s="273"/>
      <c r="H826" s="273"/>
      <c r="I826" s="273"/>
      <c r="J826" s="273"/>
      <c r="K826" s="274"/>
      <c r="L826" s="274"/>
      <c r="M826" s="273"/>
      <c r="N826" s="273"/>
      <c r="O826" s="273"/>
      <c r="P826" s="273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  <c r="AA826" s="272"/>
      <c r="AB826" s="272"/>
      <c r="AC826" s="272"/>
      <c r="AD826" s="272"/>
      <c r="AE826" s="272"/>
      <c r="AF826" s="272"/>
      <c r="AG826" s="272"/>
      <c r="AH826" s="272"/>
      <c r="AI826" s="272"/>
      <c r="AJ826" s="272"/>
    </row>
    <row r="827" spans="1:36" ht="15.75" customHeight="1">
      <c r="A827" s="272"/>
      <c r="B827" s="274"/>
      <c r="C827" s="274"/>
      <c r="D827" s="273"/>
      <c r="E827" s="274"/>
      <c r="F827" s="274"/>
      <c r="G827" s="273"/>
      <c r="H827" s="273"/>
      <c r="I827" s="273"/>
      <c r="J827" s="273"/>
      <c r="K827" s="274"/>
      <c r="L827" s="274"/>
      <c r="M827" s="273"/>
      <c r="N827" s="273"/>
      <c r="O827" s="273"/>
      <c r="P827" s="273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  <c r="AA827" s="272"/>
      <c r="AB827" s="272"/>
      <c r="AC827" s="272"/>
      <c r="AD827" s="272"/>
      <c r="AE827" s="272"/>
      <c r="AF827" s="272"/>
      <c r="AG827" s="272"/>
      <c r="AH827" s="272"/>
      <c r="AI827" s="272"/>
      <c r="AJ827" s="272"/>
    </row>
    <row r="828" spans="1:36" ht="15.75" customHeight="1">
      <c r="A828" s="272"/>
      <c r="B828" s="274"/>
      <c r="C828" s="274"/>
      <c r="D828" s="273"/>
      <c r="E828" s="274"/>
      <c r="F828" s="274"/>
      <c r="G828" s="273"/>
      <c r="H828" s="273"/>
      <c r="I828" s="273"/>
      <c r="J828" s="273"/>
      <c r="K828" s="274"/>
      <c r="L828" s="274"/>
      <c r="M828" s="273"/>
      <c r="N828" s="273"/>
      <c r="O828" s="273"/>
      <c r="P828" s="273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  <c r="AA828" s="272"/>
      <c r="AB828" s="272"/>
      <c r="AC828" s="272"/>
      <c r="AD828" s="272"/>
      <c r="AE828" s="272"/>
      <c r="AF828" s="272"/>
      <c r="AG828" s="272"/>
      <c r="AH828" s="272"/>
      <c r="AI828" s="272"/>
      <c r="AJ828" s="272"/>
    </row>
    <row r="829" spans="1:36" ht="15.75" customHeight="1">
      <c r="A829" s="272"/>
      <c r="B829" s="274"/>
      <c r="C829" s="274"/>
      <c r="D829" s="273"/>
      <c r="E829" s="274"/>
      <c r="F829" s="274"/>
      <c r="G829" s="273"/>
      <c r="H829" s="273"/>
      <c r="I829" s="273"/>
      <c r="J829" s="273"/>
      <c r="K829" s="274"/>
      <c r="L829" s="274"/>
      <c r="M829" s="273"/>
      <c r="N829" s="273"/>
      <c r="O829" s="273"/>
      <c r="P829" s="273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  <c r="AA829" s="272"/>
      <c r="AB829" s="272"/>
      <c r="AC829" s="272"/>
      <c r="AD829" s="272"/>
      <c r="AE829" s="272"/>
      <c r="AF829" s="272"/>
      <c r="AG829" s="272"/>
      <c r="AH829" s="272"/>
      <c r="AI829" s="272"/>
      <c r="AJ829" s="272"/>
    </row>
    <row r="830" spans="1:36" ht="15.75" customHeight="1">
      <c r="A830" s="272"/>
      <c r="B830" s="274"/>
      <c r="C830" s="274"/>
      <c r="D830" s="273"/>
      <c r="E830" s="274"/>
      <c r="F830" s="274"/>
      <c r="G830" s="273"/>
      <c r="H830" s="273"/>
      <c r="I830" s="273"/>
      <c r="J830" s="273"/>
      <c r="K830" s="274"/>
      <c r="L830" s="274"/>
      <c r="M830" s="273"/>
      <c r="N830" s="273"/>
      <c r="O830" s="273"/>
      <c r="P830" s="273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  <c r="AA830" s="272"/>
      <c r="AB830" s="272"/>
      <c r="AC830" s="272"/>
      <c r="AD830" s="272"/>
      <c r="AE830" s="272"/>
      <c r="AF830" s="272"/>
      <c r="AG830" s="272"/>
      <c r="AH830" s="272"/>
      <c r="AI830" s="272"/>
      <c r="AJ830" s="272"/>
    </row>
    <row r="831" spans="1:36" ht="15.75" customHeight="1">
      <c r="A831" s="272"/>
      <c r="B831" s="274"/>
      <c r="C831" s="274"/>
      <c r="D831" s="273"/>
      <c r="E831" s="274"/>
      <c r="F831" s="274"/>
      <c r="G831" s="273"/>
      <c r="H831" s="273"/>
      <c r="I831" s="273"/>
      <c r="J831" s="273"/>
      <c r="K831" s="274"/>
      <c r="L831" s="274"/>
      <c r="M831" s="273"/>
      <c r="N831" s="273"/>
      <c r="O831" s="273"/>
      <c r="P831" s="273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  <c r="AA831" s="272"/>
      <c r="AB831" s="272"/>
      <c r="AC831" s="272"/>
      <c r="AD831" s="272"/>
      <c r="AE831" s="272"/>
      <c r="AF831" s="272"/>
      <c r="AG831" s="272"/>
      <c r="AH831" s="272"/>
      <c r="AI831" s="272"/>
      <c r="AJ831" s="272"/>
    </row>
    <row r="832" spans="1:36" ht="15.75" customHeight="1">
      <c r="A832" s="272"/>
      <c r="B832" s="274"/>
      <c r="C832" s="274"/>
      <c r="D832" s="273"/>
      <c r="E832" s="274"/>
      <c r="F832" s="274"/>
      <c r="G832" s="273"/>
      <c r="H832" s="273"/>
      <c r="I832" s="273"/>
      <c r="J832" s="273"/>
      <c r="K832" s="274"/>
      <c r="L832" s="274"/>
      <c r="M832" s="273"/>
      <c r="N832" s="273"/>
      <c r="O832" s="273"/>
      <c r="P832" s="273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  <c r="AA832" s="272"/>
      <c r="AB832" s="272"/>
      <c r="AC832" s="272"/>
      <c r="AD832" s="272"/>
      <c r="AE832" s="272"/>
      <c r="AF832" s="272"/>
      <c r="AG832" s="272"/>
      <c r="AH832" s="272"/>
      <c r="AI832" s="272"/>
      <c r="AJ832" s="272"/>
    </row>
    <row r="833" spans="1:36" ht="15.75" customHeight="1">
      <c r="A833" s="272"/>
      <c r="B833" s="274"/>
      <c r="C833" s="274"/>
      <c r="D833" s="273"/>
      <c r="E833" s="274"/>
      <c r="F833" s="274"/>
      <c r="G833" s="273"/>
      <c r="H833" s="273"/>
      <c r="I833" s="273"/>
      <c r="J833" s="273"/>
      <c r="K833" s="274"/>
      <c r="L833" s="274"/>
      <c r="M833" s="273"/>
      <c r="N833" s="273"/>
      <c r="O833" s="273"/>
      <c r="P833" s="273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  <c r="AA833" s="272"/>
      <c r="AB833" s="272"/>
      <c r="AC833" s="272"/>
      <c r="AD833" s="272"/>
      <c r="AE833" s="272"/>
      <c r="AF833" s="272"/>
      <c r="AG833" s="272"/>
      <c r="AH833" s="272"/>
      <c r="AI833" s="272"/>
      <c r="AJ833" s="272"/>
    </row>
    <row r="834" spans="1:36" ht="15.75" customHeight="1">
      <c r="A834" s="272"/>
      <c r="B834" s="274"/>
      <c r="C834" s="274"/>
      <c r="D834" s="273"/>
      <c r="E834" s="274"/>
      <c r="F834" s="274"/>
      <c r="G834" s="273"/>
      <c r="H834" s="273"/>
      <c r="I834" s="273"/>
      <c r="J834" s="273"/>
      <c r="K834" s="274"/>
      <c r="L834" s="274"/>
      <c r="M834" s="273"/>
      <c r="N834" s="273"/>
      <c r="O834" s="273"/>
      <c r="P834" s="273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  <c r="AA834" s="272"/>
      <c r="AB834" s="272"/>
      <c r="AC834" s="272"/>
      <c r="AD834" s="272"/>
      <c r="AE834" s="272"/>
      <c r="AF834" s="272"/>
      <c r="AG834" s="272"/>
      <c r="AH834" s="272"/>
      <c r="AI834" s="272"/>
      <c r="AJ834" s="272"/>
    </row>
    <row r="835" spans="1:36" ht="15.75" customHeight="1">
      <c r="A835" s="272"/>
      <c r="B835" s="274"/>
      <c r="C835" s="274"/>
      <c r="D835" s="273"/>
      <c r="E835" s="274"/>
      <c r="F835" s="274"/>
      <c r="G835" s="273"/>
      <c r="H835" s="273"/>
      <c r="I835" s="273"/>
      <c r="J835" s="273"/>
      <c r="K835" s="274"/>
      <c r="L835" s="274"/>
      <c r="M835" s="273"/>
      <c r="N835" s="273"/>
      <c r="O835" s="273"/>
      <c r="P835" s="273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  <c r="AA835" s="272"/>
      <c r="AB835" s="272"/>
      <c r="AC835" s="272"/>
      <c r="AD835" s="272"/>
      <c r="AE835" s="272"/>
      <c r="AF835" s="272"/>
      <c r="AG835" s="272"/>
      <c r="AH835" s="272"/>
      <c r="AI835" s="272"/>
      <c r="AJ835" s="272"/>
    </row>
    <row r="836" spans="1:36" ht="15.75" customHeight="1">
      <c r="A836" s="272"/>
      <c r="B836" s="274"/>
      <c r="C836" s="274"/>
      <c r="D836" s="273"/>
      <c r="E836" s="274"/>
      <c r="F836" s="274"/>
      <c r="G836" s="273"/>
      <c r="H836" s="273"/>
      <c r="I836" s="273"/>
      <c r="J836" s="273"/>
      <c r="K836" s="274"/>
      <c r="L836" s="274"/>
      <c r="M836" s="273"/>
      <c r="N836" s="273"/>
      <c r="O836" s="273"/>
      <c r="P836" s="273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  <c r="AA836" s="272"/>
      <c r="AB836" s="272"/>
      <c r="AC836" s="272"/>
      <c r="AD836" s="272"/>
      <c r="AE836" s="272"/>
      <c r="AF836" s="272"/>
      <c r="AG836" s="272"/>
      <c r="AH836" s="272"/>
      <c r="AI836" s="272"/>
      <c r="AJ836" s="272"/>
    </row>
    <row r="837" spans="1:36" ht="15.75" customHeight="1">
      <c r="A837" s="272"/>
      <c r="B837" s="274"/>
      <c r="C837" s="274"/>
      <c r="D837" s="273"/>
      <c r="E837" s="274"/>
      <c r="F837" s="274"/>
      <c r="G837" s="273"/>
      <c r="H837" s="273"/>
      <c r="I837" s="273"/>
      <c r="J837" s="273"/>
      <c r="K837" s="274"/>
      <c r="L837" s="274"/>
      <c r="M837" s="273"/>
      <c r="N837" s="273"/>
      <c r="O837" s="273"/>
      <c r="P837" s="273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  <c r="AA837" s="272"/>
      <c r="AB837" s="272"/>
      <c r="AC837" s="272"/>
      <c r="AD837" s="272"/>
      <c r="AE837" s="272"/>
      <c r="AF837" s="272"/>
      <c r="AG837" s="272"/>
      <c r="AH837" s="272"/>
      <c r="AI837" s="272"/>
      <c r="AJ837" s="272"/>
    </row>
    <row r="838" spans="1:36" ht="15.75" customHeight="1">
      <c r="A838" s="272"/>
      <c r="B838" s="274"/>
      <c r="C838" s="274"/>
      <c r="D838" s="273"/>
      <c r="E838" s="274"/>
      <c r="F838" s="274"/>
      <c r="G838" s="273"/>
      <c r="H838" s="273"/>
      <c r="I838" s="273"/>
      <c r="J838" s="273"/>
      <c r="K838" s="274"/>
      <c r="L838" s="274"/>
      <c r="M838" s="273"/>
      <c r="N838" s="273"/>
      <c r="O838" s="273"/>
      <c r="P838" s="273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  <c r="AA838" s="272"/>
      <c r="AB838" s="272"/>
      <c r="AC838" s="272"/>
      <c r="AD838" s="272"/>
      <c r="AE838" s="272"/>
      <c r="AF838" s="272"/>
      <c r="AG838" s="272"/>
      <c r="AH838" s="272"/>
      <c r="AI838" s="272"/>
      <c r="AJ838" s="272"/>
    </row>
    <row r="839" spans="1:36" ht="15.75" customHeight="1">
      <c r="A839" s="272"/>
      <c r="B839" s="274"/>
      <c r="C839" s="274"/>
      <c r="D839" s="273"/>
      <c r="E839" s="274"/>
      <c r="F839" s="274"/>
      <c r="G839" s="273"/>
      <c r="H839" s="273"/>
      <c r="I839" s="273"/>
      <c r="J839" s="273"/>
      <c r="K839" s="274"/>
      <c r="L839" s="274"/>
      <c r="M839" s="273"/>
      <c r="N839" s="273"/>
      <c r="O839" s="273"/>
      <c r="P839" s="273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  <c r="AA839" s="272"/>
      <c r="AB839" s="272"/>
      <c r="AC839" s="272"/>
      <c r="AD839" s="272"/>
      <c r="AE839" s="272"/>
      <c r="AF839" s="272"/>
      <c r="AG839" s="272"/>
      <c r="AH839" s="272"/>
      <c r="AI839" s="272"/>
      <c r="AJ839" s="272"/>
    </row>
    <row r="840" spans="1:36" ht="15.75" customHeight="1">
      <c r="A840" s="272"/>
      <c r="B840" s="274"/>
      <c r="C840" s="274"/>
      <c r="D840" s="273"/>
      <c r="E840" s="274"/>
      <c r="F840" s="274"/>
      <c r="G840" s="273"/>
      <c r="H840" s="273"/>
      <c r="I840" s="273"/>
      <c r="J840" s="273"/>
      <c r="K840" s="274"/>
      <c r="L840" s="274"/>
      <c r="M840" s="273"/>
      <c r="N840" s="273"/>
      <c r="O840" s="273"/>
      <c r="P840" s="273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  <c r="AA840" s="272"/>
      <c r="AB840" s="272"/>
      <c r="AC840" s="272"/>
      <c r="AD840" s="272"/>
      <c r="AE840" s="272"/>
      <c r="AF840" s="272"/>
      <c r="AG840" s="272"/>
      <c r="AH840" s="272"/>
      <c r="AI840" s="272"/>
      <c r="AJ840" s="272"/>
    </row>
    <row r="841" spans="1:36" ht="15.75" customHeight="1">
      <c r="A841" s="272"/>
      <c r="B841" s="274"/>
      <c r="C841" s="274"/>
      <c r="D841" s="273"/>
      <c r="E841" s="274"/>
      <c r="F841" s="274"/>
      <c r="G841" s="273"/>
      <c r="H841" s="273"/>
      <c r="I841" s="273"/>
      <c r="J841" s="273"/>
      <c r="K841" s="274"/>
      <c r="L841" s="274"/>
      <c r="M841" s="273"/>
      <c r="N841" s="273"/>
      <c r="O841" s="273"/>
      <c r="P841" s="273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  <c r="AA841" s="272"/>
      <c r="AB841" s="272"/>
      <c r="AC841" s="272"/>
      <c r="AD841" s="272"/>
      <c r="AE841" s="272"/>
      <c r="AF841" s="272"/>
      <c r="AG841" s="272"/>
      <c r="AH841" s="272"/>
      <c r="AI841" s="272"/>
      <c r="AJ841" s="272"/>
    </row>
    <row r="842" spans="1:36" ht="15.75" customHeight="1">
      <c r="A842" s="272"/>
      <c r="B842" s="274"/>
      <c r="C842" s="274"/>
      <c r="D842" s="273"/>
      <c r="E842" s="274"/>
      <c r="F842" s="274"/>
      <c r="G842" s="273"/>
      <c r="H842" s="273"/>
      <c r="I842" s="273"/>
      <c r="J842" s="273"/>
      <c r="K842" s="274"/>
      <c r="L842" s="274"/>
      <c r="M842" s="273"/>
      <c r="N842" s="273"/>
      <c r="O842" s="273"/>
      <c r="P842" s="273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  <c r="AA842" s="272"/>
      <c r="AB842" s="272"/>
      <c r="AC842" s="272"/>
      <c r="AD842" s="272"/>
      <c r="AE842" s="272"/>
      <c r="AF842" s="272"/>
      <c r="AG842" s="272"/>
      <c r="AH842" s="272"/>
      <c r="AI842" s="272"/>
      <c r="AJ842" s="272"/>
    </row>
    <row r="843" spans="1:36" ht="15.75" customHeight="1">
      <c r="A843" s="272"/>
      <c r="B843" s="274"/>
      <c r="C843" s="274"/>
      <c r="D843" s="273"/>
      <c r="E843" s="274"/>
      <c r="F843" s="274"/>
      <c r="G843" s="273"/>
      <c r="H843" s="273"/>
      <c r="I843" s="273"/>
      <c r="J843" s="273"/>
      <c r="K843" s="274"/>
      <c r="L843" s="274"/>
      <c r="M843" s="273"/>
      <c r="N843" s="273"/>
      <c r="O843" s="273"/>
      <c r="P843" s="273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  <c r="AA843" s="272"/>
      <c r="AB843" s="272"/>
      <c r="AC843" s="272"/>
      <c r="AD843" s="272"/>
      <c r="AE843" s="272"/>
      <c r="AF843" s="272"/>
      <c r="AG843" s="272"/>
      <c r="AH843" s="272"/>
      <c r="AI843" s="272"/>
      <c r="AJ843" s="272"/>
    </row>
    <row r="844" spans="1:36" ht="15.75" customHeight="1">
      <c r="A844" s="272"/>
      <c r="B844" s="274"/>
      <c r="C844" s="274"/>
      <c r="D844" s="273"/>
      <c r="E844" s="274"/>
      <c r="F844" s="274"/>
      <c r="G844" s="273"/>
      <c r="H844" s="273"/>
      <c r="I844" s="273"/>
      <c r="J844" s="273"/>
      <c r="K844" s="274"/>
      <c r="L844" s="274"/>
      <c r="M844" s="273"/>
      <c r="N844" s="273"/>
      <c r="O844" s="273"/>
      <c r="P844" s="273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  <c r="AA844" s="272"/>
      <c r="AB844" s="272"/>
      <c r="AC844" s="272"/>
      <c r="AD844" s="272"/>
      <c r="AE844" s="272"/>
      <c r="AF844" s="272"/>
      <c r="AG844" s="272"/>
      <c r="AH844" s="272"/>
      <c r="AI844" s="272"/>
      <c r="AJ844" s="272"/>
    </row>
    <row r="845" spans="1:36" ht="15.75" customHeight="1">
      <c r="A845" s="272"/>
      <c r="B845" s="274"/>
      <c r="C845" s="274"/>
      <c r="D845" s="273"/>
      <c r="E845" s="274"/>
      <c r="F845" s="274"/>
      <c r="G845" s="273"/>
      <c r="H845" s="273"/>
      <c r="I845" s="273"/>
      <c r="J845" s="273"/>
      <c r="K845" s="274"/>
      <c r="L845" s="274"/>
      <c r="M845" s="273"/>
      <c r="N845" s="273"/>
      <c r="O845" s="273"/>
      <c r="P845" s="273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  <c r="AA845" s="272"/>
      <c r="AB845" s="272"/>
      <c r="AC845" s="272"/>
      <c r="AD845" s="272"/>
      <c r="AE845" s="272"/>
      <c r="AF845" s="272"/>
      <c r="AG845" s="272"/>
      <c r="AH845" s="272"/>
      <c r="AI845" s="272"/>
      <c r="AJ845" s="272"/>
    </row>
    <row r="846" spans="1:36" ht="15.75" customHeight="1">
      <c r="A846" s="272"/>
      <c r="B846" s="274"/>
      <c r="C846" s="274"/>
      <c r="D846" s="273"/>
      <c r="E846" s="274"/>
      <c r="F846" s="274"/>
      <c r="G846" s="273"/>
      <c r="H846" s="273"/>
      <c r="I846" s="273"/>
      <c r="J846" s="273"/>
      <c r="K846" s="274"/>
      <c r="L846" s="274"/>
      <c r="M846" s="273"/>
      <c r="N846" s="273"/>
      <c r="O846" s="273"/>
      <c r="P846" s="273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  <c r="AA846" s="272"/>
      <c r="AB846" s="272"/>
      <c r="AC846" s="272"/>
      <c r="AD846" s="272"/>
      <c r="AE846" s="272"/>
      <c r="AF846" s="272"/>
      <c r="AG846" s="272"/>
      <c r="AH846" s="272"/>
      <c r="AI846" s="272"/>
      <c r="AJ846" s="272"/>
    </row>
    <row r="847" spans="1:36" ht="15.75" customHeight="1">
      <c r="A847" s="272"/>
      <c r="B847" s="274"/>
      <c r="C847" s="274"/>
      <c r="D847" s="273"/>
      <c r="E847" s="274"/>
      <c r="F847" s="274"/>
      <c r="G847" s="273"/>
      <c r="H847" s="273"/>
      <c r="I847" s="273"/>
      <c r="J847" s="273"/>
      <c r="K847" s="274"/>
      <c r="L847" s="274"/>
      <c r="M847" s="273"/>
      <c r="N847" s="273"/>
      <c r="O847" s="273"/>
      <c r="P847" s="273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  <c r="AA847" s="272"/>
      <c r="AB847" s="272"/>
      <c r="AC847" s="272"/>
      <c r="AD847" s="272"/>
      <c r="AE847" s="272"/>
      <c r="AF847" s="272"/>
      <c r="AG847" s="272"/>
      <c r="AH847" s="272"/>
      <c r="AI847" s="272"/>
      <c r="AJ847" s="272"/>
    </row>
    <row r="848" spans="1:36" ht="15.75" customHeight="1">
      <c r="A848" s="272"/>
      <c r="B848" s="274"/>
      <c r="C848" s="274"/>
      <c r="D848" s="273"/>
      <c r="E848" s="274"/>
      <c r="F848" s="274"/>
      <c r="G848" s="273"/>
      <c r="H848" s="273"/>
      <c r="I848" s="273"/>
      <c r="J848" s="273"/>
      <c r="K848" s="274"/>
      <c r="L848" s="274"/>
      <c r="M848" s="273"/>
      <c r="N848" s="273"/>
      <c r="O848" s="273"/>
      <c r="P848" s="273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  <c r="AA848" s="272"/>
      <c r="AB848" s="272"/>
      <c r="AC848" s="272"/>
      <c r="AD848" s="272"/>
      <c r="AE848" s="272"/>
      <c r="AF848" s="272"/>
      <c r="AG848" s="272"/>
      <c r="AH848" s="272"/>
      <c r="AI848" s="272"/>
      <c r="AJ848" s="272"/>
    </row>
    <row r="849" spans="1:36" ht="15.75" customHeight="1">
      <c r="A849" s="272"/>
      <c r="B849" s="274"/>
      <c r="C849" s="274"/>
      <c r="D849" s="273"/>
      <c r="E849" s="274"/>
      <c r="F849" s="274"/>
      <c r="G849" s="273"/>
      <c r="H849" s="273"/>
      <c r="I849" s="273"/>
      <c r="J849" s="273"/>
      <c r="K849" s="274"/>
      <c r="L849" s="274"/>
      <c r="M849" s="273"/>
      <c r="N849" s="273"/>
      <c r="O849" s="273"/>
      <c r="P849" s="273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  <c r="AA849" s="272"/>
      <c r="AB849" s="272"/>
      <c r="AC849" s="272"/>
      <c r="AD849" s="272"/>
      <c r="AE849" s="272"/>
      <c r="AF849" s="272"/>
      <c r="AG849" s="272"/>
      <c r="AH849" s="272"/>
      <c r="AI849" s="272"/>
      <c r="AJ849" s="272"/>
    </row>
    <row r="850" spans="1:36" ht="15.75" customHeight="1">
      <c r="A850" s="272"/>
      <c r="B850" s="274"/>
      <c r="C850" s="274"/>
      <c r="D850" s="273"/>
      <c r="E850" s="274"/>
      <c r="F850" s="274"/>
      <c r="G850" s="273"/>
      <c r="H850" s="273"/>
      <c r="I850" s="273"/>
      <c r="J850" s="273"/>
      <c r="K850" s="274"/>
      <c r="L850" s="274"/>
      <c r="M850" s="273"/>
      <c r="N850" s="273"/>
      <c r="O850" s="273"/>
      <c r="P850" s="273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  <c r="AA850" s="272"/>
      <c r="AB850" s="272"/>
      <c r="AC850" s="272"/>
      <c r="AD850" s="272"/>
      <c r="AE850" s="272"/>
      <c r="AF850" s="272"/>
      <c r="AG850" s="272"/>
      <c r="AH850" s="272"/>
      <c r="AI850" s="272"/>
      <c r="AJ850" s="272"/>
    </row>
    <row r="851" spans="1:36" ht="15.75" customHeight="1">
      <c r="A851" s="272"/>
      <c r="B851" s="274"/>
      <c r="C851" s="274"/>
      <c r="D851" s="273"/>
      <c r="E851" s="274"/>
      <c r="F851" s="274"/>
      <c r="G851" s="273"/>
      <c r="H851" s="273"/>
      <c r="I851" s="273"/>
      <c r="J851" s="273"/>
      <c r="K851" s="274"/>
      <c r="L851" s="274"/>
      <c r="M851" s="273"/>
      <c r="N851" s="273"/>
      <c r="O851" s="273"/>
      <c r="P851" s="273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  <c r="AA851" s="272"/>
      <c r="AB851" s="272"/>
      <c r="AC851" s="272"/>
      <c r="AD851" s="272"/>
      <c r="AE851" s="272"/>
      <c r="AF851" s="272"/>
      <c r="AG851" s="272"/>
      <c r="AH851" s="272"/>
      <c r="AI851" s="272"/>
      <c r="AJ851" s="272"/>
    </row>
    <row r="852" spans="1:36" ht="15.75" customHeight="1">
      <c r="A852" s="272"/>
      <c r="B852" s="274"/>
      <c r="C852" s="274"/>
      <c r="D852" s="273"/>
      <c r="E852" s="274"/>
      <c r="F852" s="274"/>
      <c r="G852" s="273"/>
      <c r="H852" s="273"/>
      <c r="I852" s="273"/>
      <c r="J852" s="273"/>
      <c r="K852" s="274"/>
      <c r="L852" s="274"/>
      <c r="M852" s="273"/>
      <c r="N852" s="273"/>
      <c r="O852" s="273"/>
      <c r="P852" s="273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  <c r="AA852" s="272"/>
      <c r="AB852" s="272"/>
      <c r="AC852" s="272"/>
      <c r="AD852" s="272"/>
      <c r="AE852" s="272"/>
      <c r="AF852" s="272"/>
      <c r="AG852" s="272"/>
      <c r="AH852" s="272"/>
      <c r="AI852" s="272"/>
      <c r="AJ852" s="272"/>
    </row>
    <row r="853" spans="1:36" ht="15.75" customHeight="1">
      <c r="A853" s="272"/>
      <c r="B853" s="274"/>
      <c r="C853" s="274"/>
      <c r="D853" s="273"/>
      <c r="E853" s="274"/>
      <c r="F853" s="274"/>
      <c r="G853" s="273"/>
      <c r="H853" s="273"/>
      <c r="I853" s="273"/>
      <c r="J853" s="273"/>
      <c r="K853" s="274"/>
      <c r="L853" s="274"/>
      <c r="M853" s="273"/>
      <c r="N853" s="273"/>
      <c r="O853" s="273"/>
      <c r="P853" s="273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  <c r="AA853" s="272"/>
      <c r="AB853" s="272"/>
      <c r="AC853" s="272"/>
      <c r="AD853" s="272"/>
      <c r="AE853" s="272"/>
      <c r="AF853" s="272"/>
      <c r="AG853" s="272"/>
      <c r="AH853" s="272"/>
      <c r="AI853" s="272"/>
      <c r="AJ853" s="272"/>
    </row>
    <row r="854" spans="1:36" ht="15.75" customHeight="1">
      <c r="A854" s="272"/>
      <c r="B854" s="274"/>
      <c r="C854" s="274"/>
      <c r="D854" s="273"/>
      <c r="E854" s="274"/>
      <c r="F854" s="274"/>
      <c r="G854" s="273"/>
      <c r="H854" s="273"/>
      <c r="I854" s="273"/>
      <c r="J854" s="273"/>
      <c r="K854" s="274"/>
      <c r="L854" s="274"/>
      <c r="M854" s="273"/>
      <c r="N854" s="273"/>
      <c r="O854" s="273"/>
      <c r="P854" s="273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  <c r="AA854" s="272"/>
      <c r="AB854" s="272"/>
      <c r="AC854" s="272"/>
      <c r="AD854" s="272"/>
      <c r="AE854" s="272"/>
      <c r="AF854" s="272"/>
      <c r="AG854" s="272"/>
      <c r="AH854" s="272"/>
      <c r="AI854" s="272"/>
      <c r="AJ854" s="272"/>
    </row>
    <row r="855" spans="1:36" ht="15.75" customHeight="1">
      <c r="A855" s="272"/>
      <c r="B855" s="274"/>
      <c r="C855" s="274"/>
      <c r="D855" s="273"/>
      <c r="E855" s="274"/>
      <c r="F855" s="274"/>
      <c r="G855" s="273"/>
      <c r="H855" s="273"/>
      <c r="I855" s="273"/>
      <c r="J855" s="273"/>
      <c r="K855" s="274"/>
      <c r="L855" s="274"/>
      <c r="M855" s="273"/>
      <c r="N855" s="273"/>
      <c r="O855" s="273"/>
      <c r="P855" s="273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  <c r="AA855" s="272"/>
      <c r="AB855" s="272"/>
      <c r="AC855" s="272"/>
      <c r="AD855" s="272"/>
      <c r="AE855" s="272"/>
      <c r="AF855" s="272"/>
      <c r="AG855" s="272"/>
      <c r="AH855" s="272"/>
      <c r="AI855" s="272"/>
      <c r="AJ855" s="272"/>
    </row>
    <row r="856" spans="1:36" ht="15.75" customHeight="1">
      <c r="A856" s="272"/>
      <c r="B856" s="274"/>
      <c r="C856" s="274"/>
      <c r="D856" s="273"/>
      <c r="E856" s="274"/>
      <c r="F856" s="274"/>
      <c r="G856" s="273"/>
      <c r="H856" s="273"/>
      <c r="I856" s="273"/>
      <c r="J856" s="273"/>
      <c r="K856" s="274"/>
      <c r="L856" s="274"/>
      <c r="M856" s="273"/>
      <c r="N856" s="273"/>
      <c r="O856" s="273"/>
      <c r="P856" s="273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  <c r="AA856" s="272"/>
      <c r="AB856" s="272"/>
      <c r="AC856" s="272"/>
      <c r="AD856" s="272"/>
      <c r="AE856" s="272"/>
      <c r="AF856" s="272"/>
      <c r="AG856" s="272"/>
      <c r="AH856" s="272"/>
      <c r="AI856" s="272"/>
      <c r="AJ856" s="272"/>
    </row>
    <row r="857" spans="1:36" ht="15.75" customHeight="1">
      <c r="A857" s="272"/>
      <c r="B857" s="274"/>
      <c r="C857" s="274"/>
      <c r="D857" s="273"/>
      <c r="E857" s="274"/>
      <c r="F857" s="274"/>
      <c r="G857" s="273"/>
      <c r="H857" s="273"/>
      <c r="I857" s="273"/>
      <c r="J857" s="273"/>
      <c r="K857" s="274"/>
      <c r="L857" s="274"/>
      <c r="M857" s="273"/>
      <c r="N857" s="273"/>
      <c r="O857" s="273"/>
      <c r="P857" s="273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  <c r="AA857" s="272"/>
      <c r="AB857" s="272"/>
      <c r="AC857" s="272"/>
      <c r="AD857" s="272"/>
      <c r="AE857" s="272"/>
      <c r="AF857" s="272"/>
      <c r="AG857" s="272"/>
      <c r="AH857" s="272"/>
      <c r="AI857" s="272"/>
      <c r="AJ857" s="272"/>
    </row>
    <row r="858" spans="1:36" ht="15.75" customHeight="1">
      <c r="A858" s="272"/>
      <c r="B858" s="274"/>
      <c r="C858" s="274"/>
      <c r="D858" s="273"/>
      <c r="E858" s="274"/>
      <c r="F858" s="274"/>
      <c r="G858" s="273"/>
      <c r="H858" s="273"/>
      <c r="I858" s="273"/>
      <c r="J858" s="273"/>
      <c r="K858" s="274"/>
      <c r="L858" s="274"/>
      <c r="M858" s="273"/>
      <c r="N858" s="273"/>
      <c r="O858" s="273"/>
      <c r="P858" s="273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  <c r="AA858" s="272"/>
      <c r="AB858" s="272"/>
      <c r="AC858" s="272"/>
      <c r="AD858" s="272"/>
      <c r="AE858" s="272"/>
      <c r="AF858" s="272"/>
      <c r="AG858" s="272"/>
      <c r="AH858" s="272"/>
      <c r="AI858" s="272"/>
      <c r="AJ858" s="272"/>
    </row>
    <row r="859" spans="1:36" ht="15.75" customHeight="1">
      <c r="A859" s="272"/>
      <c r="B859" s="274"/>
      <c r="C859" s="274"/>
      <c r="D859" s="273"/>
      <c r="E859" s="274"/>
      <c r="F859" s="274"/>
      <c r="G859" s="273"/>
      <c r="H859" s="273"/>
      <c r="I859" s="273"/>
      <c r="J859" s="273"/>
      <c r="K859" s="274"/>
      <c r="L859" s="274"/>
      <c r="M859" s="273"/>
      <c r="N859" s="273"/>
      <c r="O859" s="273"/>
      <c r="P859" s="273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  <c r="AA859" s="272"/>
      <c r="AB859" s="272"/>
      <c r="AC859" s="272"/>
      <c r="AD859" s="272"/>
      <c r="AE859" s="272"/>
      <c r="AF859" s="272"/>
      <c r="AG859" s="272"/>
      <c r="AH859" s="272"/>
      <c r="AI859" s="272"/>
      <c r="AJ859" s="272"/>
    </row>
    <row r="860" spans="1:36" ht="15.75" customHeight="1">
      <c r="A860" s="272"/>
      <c r="B860" s="274"/>
      <c r="C860" s="274"/>
      <c r="D860" s="273"/>
      <c r="E860" s="274"/>
      <c r="F860" s="274"/>
      <c r="G860" s="273"/>
      <c r="H860" s="273"/>
      <c r="I860" s="273"/>
      <c r="J860" s="273"/>
      <c r="K860" s="274"/>
      <c r="L860" s="274"/>
      <c r="M860" s="273"/>
      <c r="N860" s="273"/>
      <c r="O860" s="273"/>
      <c r="P860" s="273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  <c r="AA860" s="272"/>
      <c r="AB860" s="272"/>
      <c r="AC860" s="272"/>
      <c r="AD860" s="272"/>
      <c r="AE860" s="272"/>
      <c r="AF860" s="272"/>
      <c r="AG860" s="272"/>
      <c r="AH860" s="272"/>
      <c r="AI860" s="272"/>
      <c r="AJ860" s="272"/>
    </row>
    <row r="861" spans="1:36" ht="15.75" customHeight="1">
      <c r="A861" s="272"/>
      <c r="B861" s="274"/>
      <c r="C861" s="274"/>
      <c r="D861" s="273"/>
      <c r="E861" s="274"/>
      <c r="F861" s="274"/>
      <c r="G861" s="273"/>
      <c r="H861" s="273"/>
      <c r="I861" s="273"/>
      <c r="J861" s="273"/>
      <c r="K861" s="274"/>
      <c r="L861" s="274"/>
      <c r="M861" s="273"/>
      <c r="N861" s="273"/>
      <c r="O861" s="273"/>
      <c r="P861" s="273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  <c r="AA861" s="272"/>
      <c r="AB861" s="272"/>
      <c r="AC861" s="272"/>
      <c r="AD861" s="272"/>
      <c r="AE861" s="272"/>
      <c r="AF861" s="272"/>
      <c r="AG861" s="272"/>
      <c r="AH861" s="272"/>
      <c r="AI861" s="272"/>
      <c r="AJ861" s="272"/>
    </row>
    <row r="862" spans="1:36" ht="15.75" customHeight="1">
      <c r="A862" s="272"/>
      <c r="B862" s="274"/>
      <c r="C862" s="274"/>
      <c r="D862" s="273"/>
      <c r="E862" s="274"/>
      <c r="F862" s="274"/>
      <c r="G862" s="273"/>
      <c r="H862" s="273"/>
      <c r="I862" s="273"/>
      <c r="J862" s="273"/>
      <c r="K862" s="274"/>
      <c r="L862" s="274"/>
      <c r="M862" s="273"/>
      <c r="N862" s="273"/>
      <c r="O862" s="273"/>
      <c r="P862" s="273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  <c r="AA862" s="272"/>
      <c r="AB862" s="272"/>
      <c r="AC862" s="272"/>
      <c r="AD862" s="272"/>
      <c r="AE862" s="272"/>
      <c r="AF862" s="272"/>
      <c r="AG862" s="272"/>
      <c r="AH862" s="272"/>
      <c r="AI862" s="272"/>
      <c r="AJ862" s="272"/>
    </row>
    <row r="863" spans="1:36" ht="15.75" customHeight="1">
      <c r="A863" s="272"/>
      <c r="B863" s="274"/>
      <c r="C863" s="274"/>
      <c r="D863" s="273"/>
      <c r="E863" s="274"/>
      <c r="F863" s="274"/>
      <c r="G863" s="273"/>
      <c r="H863" s="273"/>
      <c r="I863" s="273"/>
      <c r="J863" s="273"/>
      <c r="K863" s="274"/>
      <c r="L863" s="274"/>
      <c r="M863" s="273"/>
      <c r="N863" s="273"/>
      <c r="O863" s="273"/>
      <c r="P863" s="273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  <c r="AA863" s="272"/>
      <c r="AB863" s="272"/>
      <c r="AC863" s="272"/>
      <c r="AD863" s="272"/>
      <c r="AE863" s="272"/>
      <c r="AF863" s="272"/>
      <c r="AG863" s="272"/>
      <c r="AH863" s="272"/>
      <c r="AI863" s="272"/>
      <c r="AJ863" s="272"/>
    </row>
    <row r="864" spans="1:36" ht="15.75" customHeight="1">
      <c r="A864" s="272"/>
      <c r="B864" s="274"/>
      <c r="C864" s="274"/>
      <c r="D864" s="273"/>
      <c r="E864" s="274"/>
      <c r="F864" s="274"/>
      <c r="G864" s="273"/>
      <c r="H864" s="273"/>
      <c r="I864" s="273"/>
      <c r="J864" s="273"/>
      <c r="K864" s="274"/>
      <c r="L864" s="274"/>
      <c r="M864" s="273"/>
      <c r="N864" s="273"/>
      <c r="O864" s="273"/>
      <c r="P864" s="273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  <c r="AA864" s="272"/>
      <c r="AB864" s="272"/>
      <c r="AC864" s="272"/>
      <c r="AD864" s="272"/>
      <c r="AE864" s="272"/>
      <c r="AF864" s="272"/>
      <c r="AG864" s="272"/>
      <c r="AH864" s="272"/>
      <c r="AI864" s="272"/>
      <c r="AJ864" s="272"/>
    </row>
    <row r="865" spans="1:36" ht="15.75" customHeight="1">
      <c r="A865" s="272"/>
      <c r="B865" s="274"/>
      <c r="C865" s="274"/>
      <c r="D865" s="273"/>
      <c r="E865" s="274"/>
      <c r="F865" s="274"/>
      <c r="G865" s="273"/>
      <c r="H865" s="273"/>
      <c r="I865" s="273"/>
      <c r="J865" s="273"/>
      <c r="K865" s="274"/>
      <c r="L865" s="274"/>
      <c r="M865" s="273"/>
      <c r="N865" s="273"/>
      <c r="O865" s="273"/>
      <c r="P865" s="273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  <c r="AA865" s="272"/>
      <c r="AB865" s="272"/>
      <c r="AC865" s="272"/>
      <c r="AD865" s="272"/>
      <c r="AE865" s="272"/>
      <c r="AF865" s="272"/>
      <c r="AG865" s="272"/>
      <c r="AH865" s="272"/>
      <c r="AI865" s="272"/>
      <c r="AJ865" s="272"/>
    </row>
    <row r="866" spans="1:36" ht="15.75" customHeight="1">
      <c r="A866" s="272"/>
      <c r="B866" s="274"/>
      <c r="C866" s="274"/>
      <c r="D866" s="273"/>
      <c r="E866" s="274"/>
      <c r="F866" s="274"/>
      <c r="G866" s="273"/>
      <c r="H866" s="273"/>
      <c r="I866" s="273"/>
      <c r="J866" s="273"/>
      <c r="K866" s="274"/>
      <c r="L866" s="274"/>
      <c r="M866" s="273"/>
      <c r="N866" s="273"/>
      <c r="O866" s="273"/>
      <c r="P866" s="273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  <c r="AA866" s="272"/>
      <c r="AB866" s="272"/>
      <c r="AC866" s="272"/>
      <c r="AD866" s="272"/>
      <c r="AE866" s="272"/>
      <c r="AF866" s="272"/>
      <c r="AG866" s="272"/>
      <c r="AH866" s="272"/>
      <c r="AI866" s="272"/>
      <c r="AJ866" s="272"/>
    </row>
    <row r="867" spans="1:36" ht="15.75" customHeight="1">
      <c r="A867" s="272"/>
      <c r="B867" s="274"/>
      <c r="C867" s="274"/>
      <c r="D867" s="273"/>
      <c r="E867" s="274"/>
      <c r="F867" s="274"/>
      <c r="G867" s="273"/>
      <c r="H867" s="273"/>
      <c r="I867" s="273"/>
      <c r="J867" s="273"/>
      <c r="K867" s="274"/>
      <c r="L867" s="274"/>
      <c r="M867" s="273"/>
      <c r="N867" s="273"/>
      <c r="O867" s="273"/>
      <c r="P867" s="273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  <c r="AA867" s="272"/>
      <c r="AB867" s="272"/>
      <c r="AC867" s="272"/>
      <c r="AD867" s="272"/>
      <c r="AE867" s="272"/>
      <c r="AF867" s="272"/>
      <c r="AG867" s="272"/>
      <c r="AH867" s="272"/>
      <c r="AI867" s="272"/>
      <c r="AJ867" s="272"/>
    </row>
    <row r="868" spans="1:36" ht="15.75" customHeight="1">
      <c r="A868" s="272"/>
      <c r="B868" s="274"/>
      <c r="C868" s="274"/>
      <c r="D868" s="273"/>
      <c r="E868" s="274"/>
      <c r="F868" s="274"/>
      <c r="G868" s="273"/>
      <c r="H868" s="273"/>
      <c r="I868" s="273"/>
      <c r="J868" s="273"/>
      <c r="K868" s="274"/>
      <c r="L868" s="274"/>
      <c r="M868" s="273"/>
      <c r="N868" s="273"/>
      <c r="O868" s="273"/>
      <c r="P868" s="273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  <c r="AA868" s="272"/>
      <c r="AB868" s="272"/>
      <c r="AC868" s="272"/>
      <c r="AD868" s="272"/>
      <c r="AE868" s="272"/>
      <c r="AF868" s="272"/>
      <c r="AG868" s="272"/>
      <c r="AH868" s="272"/>
      <c r="AI868" s="272"/>
      <c r="AJ868" s="272"/>
    </row>
    <row r="869" spans="1:36" ht="15.75" customHeight="1">
      <c r="A869" s="272"/>
      <c r="B869" s="274"/>
      <c r="C869" s="274"/>
      <c r="D869" s="273"/>
      <c r="E869" s="274"/>
      <c r="F869" s="274"/>
      <c r="G869" s="273"/>
      <c r="H869" s="273"/>
      <c r="I869" s="273"/>
      <c r="J869" s="273"/>
      <c r="K869" s="274"/>
      <c r="L869" s="274"/>
      <c r="M869" s="273"/>
      <c r="N869" s="273"/>
      <c r="O869" s="273"/>
      <c r="P869" s="273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  <c r="AA869" s="272"/>
      <c r="AB869" s="272"/>
      <c r="AC869" s="272"/>
      <c r="AD869" s="272"/>
      <c r="AE869" s="272"/>
      <c r="AF869" s="272"/>
      <c r="AG869" s="272"/>
      <c r="AH869" s="272"/>
      <c r="AI869" s="272"/>
      <c r="AJ869" s="272"/>
    </row>
    <row r="870" spans="1:36" ht="15.75" customHeight="1">
      <c r="A870" s="272"/>
      <c r="B870" s="274"/>
      <c r="C870" s="274"/>
      <c r="D870" s="273"/>
      <c r="E870" s="274"/>
      <c r="F870" s="274"/>
      <c r="G870" s="273"/>
      <c r="H870" s="273"/>
      <c r="I870" s="273"/>
      <c r="J870" s="273"/>
      <c r="K870" s="274"/>
      <c r="L870" s="274"/>
      <c r="M870" s="273"/>
      <c r="N870" s="273"/>
      <c r="O870" s="273"/>
      <c r="P870" s="273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  <c r="AA870" s="272"/>
      <c r="AB870" s="272"/>
      <c r="AC870" s="272"/>
      <c r="AD870" s="272"/>
      <c r="AE870" s="272"/>
      <c r="AF870" s="272"/>
      <c r="AG870" s="272"/>
      <c r="AH870" s="272"/>
      <c r="AI870" s="272"/>
      <c r="AJ870" s="272"/>
    </row>
    <row r="871" spans="1:36" ht="15.75" customHeight="1">
      <c r="A871" s="272"/>
      <c r="B871" s="274"/>
      <c r="C871" s="274"/>
      <c r="D871" s="273"/>
      <c r="E871" s="274"/>
      <c r="F871" s="274"/>
      <c r="G871" s="273"/>
      <c r="H871" s="273"/>
      <c r="I871" s="273"/>
      <c r="J871" s="273"/>
      <c r="K871" s="274"/>
      <c r="L871" s="274"/>
      <c r="M871" s="273"/>
      <c r="N871" s="273"/>
      <c r="O871" s="273"/>
      <c r="P871" s="273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  <c r="AA871" s="272"/>
      <c r="AB871" s="272"/>
      <c r="AC871" s="272"/>
      <c r="AD871" s="272"/>
      <c r="AE871" s="272"/>
      <c r="AF871" s="272"/>
      <c r="AG871" s="272"/>
      <c r="AH871" s="272"/>
      <c r="AI871" s="272"/>
      <c r="AJ871" s="272"/>
    </row>
    <row r="872" spans="1:36" ht="15.75" customHeight="1">
      <c r="A872" s="272"/>
      <c r="B872" s="274"/>
      <c r="C872" s="274"/>
      <c r="D872" s="273"/>
      <c r="E872" s="274"/>
      <c r="F872" s="274"/>
      <c r="G872" s="273"/>
      <c r="H872" s="273"/>
      <c r="I872" s="273"/>
      <c r="J872" s="273"/>
      <c r="K872" s="274"/>
      <c r="L872" s="274"/>
      <c r="M872" s="273"/>
      <c r="N872" s="273"/>
      <c r="O872" s="273"/>
      <c r="P872" s="273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  <c r="AA872" s="272"/>
      <c r="AB872" s="272"/>
      <c r="AC872" s="272"/>
      <c r="AD872" s="272"/>
      <c r="AE872" s="272"/>
      <c r="AF872" s="272"/>
      <c r="AG872" s="272"/>
      <c r="AH872" s="272"/>
      <c r="AI872" s="272"/>
      <c r="AJ872" s="272"/>
    </row>
    <row r="873" spans="1:36" ht="15.75" customHeight="1">
      <c r="A873" s="272"/>
      <c r="B873" s="274"/>
      <c r="C873" s="274"/>
      <c r="D873" s="273"/>
      <c r="E873" s="274"/>
      <c r="F873" s="274"/>
      <c r="G873" s="273"/>
      <c r="H873" s="273"/>
      <c r="I873" s="273"/>
      <c r="J873" s="273"/>
      <c r="K873" s="274"/>
      <c r="L873" s="274"/>
      <c r="M873" s="273"/>
      <c r="N873" s="273"/>
      <c r="O873" s="273"/>
      <c r="P873" s="273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  <c r="AA873" s="272"/>
      <c r="AB873" s="272"/>
      <c r="AC873" s="272"/>
      <c r="AD873" s="272"/>
      <c r="AE873" s="272"/>
      <c r="AF873" s="272"/>
      <c r="AG873" s="272"/>
      <c r="AH873" s="272"/>
      <c r="AI873" s="272"/>
      <c r="AJ873" s="272"/>
    </row>
    <row r="874" spans="1:36" ht="15.75" customHeight="1">
      <c r="A874" s="272"/>
      <c r="B874" s="274"/>
      <c r="C874" s="274"/>
      <c r="D874" s="273"/>
      <c r="E874" s="274"/>
      <c r="F874" s="274"/>
      <c r="G874" s="273"/>
      <c r="H874" s="273"/>
      <c r="I874" s="273"/>
      <c r="J874" s="273"/>
      <c r="K874" s="274"/>
      <c r="L874" s="274"/>
      <c r="M874" s="273"/>
      <c r="N874" s="273"/>
      <c r="O874" s="273"/>
      <c r="P874" s="273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  <c r="AA874" s="272"/>
      <c r="AB874" s="272"/>
      <c r="AC874" s="272"/>
      <c r="AD874" s="272"/>
      <c r="AE874" s="272"/>
      <c r="AF874" s="272"/>
      <c r="AG874" s="272"/>
      <c r="AH874" s="272"/>
      <c r="AI874" s="272"/>
      <c r="AJ874" s="272"/>
    </row>
    <row r="875" spans="1:36" ht="15.75" customHeight="1">
      <c r="A875" s="272"/>
      <c r="B875" s="274"/>
      <c r="C875" s="274"/>
      <c r="D875" s="273"/>
      <c r="E875" s="274"/>
      <c r="F875" s="274"/>
      <c r="G875" s="273"/>
      <c r="H875" s="273"/>
      <c r="I875" s="273"/>
      <c r="J875" s="273"/>
      <c r="K875" s="274"/>
      <c r="L875" s="274"/>
      <c r="M875" s="273"/>
      <c r="N875" s="273"/>
      <c r="O875" s="273"/>
      <c r="P875" s="273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  <c r="AA875" s="272"/>
      <c r="AB875" s="272"/>
      <c r="AC875" s="272"/>
      <c r="AD875" s="272"/>
      <c r="AE875" s="272"/>
      <c r="AF875" s="272"/>
      <c r="AG875" s="272"/>
      <c r="AH875" s="272"/>
      <c r="AI875" s="272"/>
      <c r="AJ875" s="272"/>
    </row>
    <row r="876" spans="1:36" ht="15.75" customHeight="1">
      <c r="A876" s="272"/>
      <c r="B876" s="274"/>
      <c r="C876" s="274"/>
      <c r="D876" s="273"/>
      <c r="E876" s="274"/>
      <c r="F876" s="274"/>
      <c r="G876" s="273"/>
      <c r="H876" s="273"/>
      <c r="I876" s="273"/>
      <c r="J876" s="273"/>
      <c r="K876" s="274"/>
      <c r="L876" s="274"/>
      <c r="M876" s="273"/>
      <c r="N876" s="273"/>
      <c r="O876" s="273"/>
      <c r="P876" s="273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  <c r="AA876" s="272"/>
      <c r="AB876" s="272"/>
      <c r="AC876" s="272"/>
      <c r="AD876" s="272"/>
      <c r="AE876" s="272"/>
      <c r="AF876" s="272"/>
      <c r="AG876" s="272"/>
      <c r="AH876" s="272"/>
      <c r="AI876" s="272"/>
      <c r="AJ876" s="272"/>
    </row>
    <row r="877" spans="1:36" ht="15.75" customHeight="1">
      <c r="A877" s="272"/>
      <c r="B877" s="274"/>
      <c r="C877" s="274"/>
      <c r="D877" s="273"/>
      <c r="E877" s="274"/>
      <c r="F877" s="274"/>
      <c r="G877" s="273"/>
      <c r="H877" s="273"/>
      <c r="I877" s="273"/>
      <c r="J877" s="273"/>
      <c r="K877" s="274"/>
      <c r="L877" s="274"/>
      <c r="M877" s="273"/>
      <c r="N877" s="273"/>
      <c r="O877" s="273"/>
      <c r="P877" s="273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  <c r="AA877" s="272"/>
      <c r="AB877" s="272"/>
      <c r="AC877" s="272"/>
      <c r="AD877" s="272"/>
      <c r="AE877" s="272"/>
      <c r="AF877" s="272"/>
      <c r="AG877" s="272"/>
      <c r="AH877" s="272"/>
      <c r="AI877" s="272"/>
      <c r="AJ877" s="272"/>
    </row>
    <row r="878" spans="1:36" ht="15.75" customHeight="1">
      <c r="A878" s="272"/>
      <c r="B878" s="274"/>
      <c r="C878" s="274"/>
      <c r="D878" s="273"/>
      <c r="E878" s="274"/>
      <c r="F878" s="274"/>
      <c r="G878" s="273"/>
      <c r="H878" s="273"/>
      <c r="I878" s="273"/>
      <c r="J878" s="273"/>
      <c r="K878" s="274"/>
      <c r="L878" s="274"/>
      <c r="M878" s="273"/>
      <c r="N878" s="273"/>
      <c r="O878" s="273"/>
      <c r="P878" s="273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  <c r="AA878" s="272"/>
      <c r="AB878" s="272"/>
      <c r="AC878" s="272"/>
      <c r="AD878" s="272"/>
      <c r="AE878" s="272"/>
      <c r="AF878" s="272"/>
      <c r="AG878" s="272"/>
      <c r="AH878" s="272"/>
      <c r="AI878" s="272"/>
      <c r="AJ878" s="272"/>
    </row>
    <row r="879" spans="1:36" ht="15.75" customHeight="1">
      <c r="A879" s="272"/>
      <c r="B879" s="274"/>
      <c r="C879" s="274"/>
      <c r="D879" s="273"/>
      <c r="E879" s="274"/>
      <c r="F879" s="274"/>
      <c r="G879" s="273"/>
      <c r="H879" s="273"/>
      <c r="I879" s="273"/>
      <c r="J879" s="273"/>
      <c r="K879" s="274"/>
      <c r="L879" s="274"/>
      <c r="M879" s="273"/>
      <c r="N879" s="273"/>
      <c r="O879" s="273"/>
      <c r="P879" s="273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  <c r="AA879" s="272"/>
      <c r="AB879" s="272"/>
      <c r="AC879" s="272"/>
      <c r="AD879" s="272"/>
      <c r="AE879" s="272"/>
      <c r="AF879" s="272"/>
      <c r="AG879" s="272"/>
      <c r="AH879" s="272"/>
      <c r="AI879" s="272"/>
      <c r="AJ879" s="272"/>
    </row>
    <row r="880" spans="1:36" ht="15.75" customHeight="1">
      <c r="A880" s="272"/>
      <c r="B880" s="274"/>
      <c r="C880" s="274"/>
      <c r="D880" s="273"/>
      <c r="E880" s="274"/>
      <c r="F880" s="274"/>
      <c r="G880" s="273"/>
      <c r="H880" s="273"/>
      <c r="I880" s="273"/>
      <c r="J880" s="273"/>
      <c r="K880" s="274"/>
      <c r="L880" s="274"/>
      <c r="M880" s="273"/>
      <c r="N880" s="273"/>
      <c r="O880" s="273"/>
      <c r="P880" s="273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  <c r="AA880" s="272"/>
      <c r="AB880" s="272"/>
      <c r="AC880" s="272"/>
      <c r="AD880" s="272"/>
      <c r="AE880" s="272"/>
      <c r="AF880" s="272"/>
      <c r="AG880" s="272"/>
      <c r="AH880" s="272"/>
      <c r="AI880" s="272"/>
      <c r="AJ880" s="272"/>
    </row>
    <row r="881" spans="1:36" ht="15.75" customHeight="1">
      <c r="A881" s="272"/>
      <c r="B881" s="274"/>
      <c r="C881" s="274"/>
      <c r="D881" s="273"/>
      <c r="E881" s="274"/>
      <c r="F881" s="274"/>
      <c r="G881" s="273"/>
      <c r="H881" s="273"/>
      <c r="I881" s="273"/>
      <c r="J881" s="273"/>
      <c r="K881" s="274"/>
      <c r="L881" s="274"/>
      <c r="M881" s="273"/>
      <c r="N881" s="273"/>
      <c r="O881" s="273"/>
      <c r="P881" s="273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  <c r="AA881" s="272"/>
      <c r="AB881" s="272"/>
      <c r="AC881" s="272"/>
      <c r="AD881" s="272"/>
      <c r="AE881" s="272"/>
      <c r="AF881" s="272"/>
      <c r="AG881" s="272"/>
      <c r="AH881" s="272"/>
      <c r="AI881" s="272"/>
      <c r="AJ881" s="272"/>
    </row>
    <row r="882" spans="1:36" ht="15.75" customHeight="1">
      <c r="A882" s="272"/>
      <c r="B882" s="274"/>
      <c r="C882" s="274"/>
      <c r="D882" s="273"/>
      <c r="E882" s="274"/>
      <c r="F882" s="274"/>
      <c r="G882" s="273"/>
      <c r="H882" s="273"/>
      <c r="I882" s="273"/>
      <c r="J882" s="273"/>
      <c r="K882" s="274"/>
      <c r="L882" s="274"/>
      <c r="M882" s="273"/>
      <c r="N882" s="273"/>
      <c r="O882" s="273"/>
      <c r="P882" s="273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  <c r="AA882" s="272"/>
      <c r="AB882" s="272"/>
      <c r="AC882" s="272"/>
      <c r="AD882" s="272"/>
      <c r="AE882" s="272"/>
      <c r="AF882" s="272"/>
      <c r="AG882" s="272"/>
      <c r="AH882" s="272"/>
      <c r="AI882" s="272"/>
      <c r="AJ882" s="272"/>
    </row>
    <row r="883" spans="1:36" ht="15.75" customHeight="1">
      <c r="A883" s="272"/>
      <c r="B883" s="274"/>
      <c r="C883" s="274"/>
      <c r="D883" s="273"/>
      <c r="E883" s="274"/>
      <c r="F883" s="274"/>
      <c r="G883" s="273"/>
      <c r="H883" s="273"/>
      <c r="I883" s="273"/>
      <c r="J883" s="273"/>
      <c r="K883" s="274"/>
      <c r="L883" s="274"/>
      <c r="M883" s="273"/>
      <c r="N883" s="273"/>
      <c r="O883" s="273"/>
      <c r="P883" s="273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  <c r="AA883" s="272"/>
      <c r="AB883" s="272"/>
      <c r="AC883" s="272"/>
      <c r="AD883" s="272"/>
      <c r="AE883" s="272"/>
      <c r="AF883" s="272"/>
      <c r="AG883" s="272"/>
      <c r="AH883" s="272"/>
      <c r="AI883" s="272"/>
      <c r="AJ883" s="272"/>
    </row>
    <row r="884" spans="1:36" ht="15.75" customHeight="1">
      <c r="A884" s="272"/>
      <c r="B884" s="274"/>
      <c r="C884" s="274"/>
      <c r="D884" s="273"/>
      <c r="E884" s="274"/>
      <c r="F884" s="274"/>
      <c r="G884" s="273"/>
      <c r="H884" s="273"/>
      <c r="I884" s="273"/>
      <c r="J884" s="273"/>
      <c r="K884" s="274"/>
      <c r="L884" s="274"/>
      <c r="M884" s="273"/>
      <c r="N884" s="273"/>
      <c r="O884" s="273"/>
      <c r="P884" s="273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  <c r="AA884" s="272"/>
      <c r="AB884" s="272"/>
      <c r="AC884" s="272"/>
      <c r="AD884" s="272"/>
      <c r="AE884" s="272"/>
      <c r="AF884" s="272"/>
      <c r="AG884" s="272"/>
      <c r="AH884" s="272"/>
      <c r="AI884" s="272"/>
      <c r="AJ884" s="272"/>
    </row>
    <row r="885" spans="1:36" ht="15.75" customHeight="1">
      <c r="A885" s="272"/>
      <c r="B885" s="274"/>
      <c r="C885" s="274"/>
      <c r="D885" s="273"/>
      <c r="E885" s="274"/>
      <c r="F885" s="274"/>
      <c r="G885" s="273"/>
      <c r="H885" s="273"/>
      <c r="I885" s="273"/>
      <c r="J885" s="273"/>
      <c r="K885" s="274"/>
      <c r="L885" s="274"/>
      <c r="M885" s="273"/>
      <c r="N885" s="273"/>
      <c r="O885" s="273"/>
      <c r="P885" s="273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  <c r="AA885" s="272"/>
      <c r="AB885" s="272"/>
      <c r="AC885" s="272"/>
      <c r="AD885" s="272"/>
      <c r="AE885" s="272"/>
      <c r="AF885" s="272"/>
      <c r="AG885" s="272"/>
      <c r="AH885" s="272"/>
      <c r="AI885" s="272"/>
      <c r="AJ885" s="272"/>
    </row>
    <row r="886" spans="1:36" ht="15.75" customHeight="1">
      <c r="A886" s="272"/>
      <c r="B886" s="274"/>
      <c r="C886" s="274"/>
      <c r="D886" s="273"/>
      <c r="E886" s="274"/>
      <c r="F886" s="274"/>
      <c r="G886" s="273"/>
      <c r="H886" s="273"/>
      <c r="I886" s="273"/>
      <c r="J886" s="273"/>
      <c r="K886" s="274"/>
      <c r="L886" s="274"/>
      <c r="M886" s="273"/>
      <c r="N886" s="273"/>
      <c r="O886" s="273"/>
      <c r="P886" s="273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  <c r="AA886" s="272"/>
      <c r="AB886" s="272"/>
      <c r="AC886" s="272"/>
      <c r="AD886" s="272"/>
      <c r="AE886" s="272"/>
      <c r="AF886" s="272"/>
      <c r="AG886" s="272"/>
      <c r="AH886" s="272"/>
      <c r="AI886" s="272"/>
      <c r="AJ886" s="272"/>
    </row>
    <row r="887" spans="1:36" ht="15.75" customHeight="1">
      <c r="A887" s="272"/>
      <c r="B887" s="274"/>
      <c r="C887" s="274"/>
      <c r="D887" s="273"/>
      <c r="E887" s="274"/>
      <c r="F887" s="274"/>
      <c r="G887" s="273"/>
      <c r="H887" s="273"/>
      <c r="I887" s="273"/>
      <c r="J887" s="273"/>
      <c r="K887" s="274"/>
      <c r="L887" s="274"/>
      <c r="M887" s="273"/>
      <c r="N887" s="273"/>
      <c r="O887" s="273"/>
      <c r="P887" s="273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  <c r="AA887" s="272"/>
      <c r="AB887" s="272"/>
      <c r="AC887" s="272"/>
      <c r="AD887" s="272"/>
      <c r="AE887" s="272"/>
      <c r="AF887" s="272"/>
      <c r="AG887" s="272"/>
      <c r="AH887" s="272"/>
      <c r="AI887" s="272"/>
      <c r="AJ887" s="272"/>
    </row>
    <row r="888" spans="1:36" ht="15.75" customHeight="1">
      <c r="A888" s="272"/>
      <c r="B888" s="274"/>
      <c r="C888" s="274"/>
      <c r="D888" s="273"/>
      <c r="E888" s="274"/>
      <c r="F888" s="274"/>
      <c r="G888" s="273"/>
      <c r="H888" s="273"/>
      <c r="I888" s="273"/>
      <c r="J888" s="273"/>
      <c r="K888" s="274"/>
      <c r="L888" s="274"/>
      <c r="M888" s="273"/>
      <c r="N888" s="273"/>
      <c r="O888" s="273"/>
      <c r="P888" s="273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  <c r="AA888" s="272"/>
      <c r="AB888" s="272"/>
      <c r="AC888" s="272"/>
      <c r="AD888" s="272"/>
      <c r="AE888" s="272"/>
      <c r="AF888" s="272"/>
      <c r="AG888" s="272"/>
      <c r="AH888" s="272"/>
      <c r="AI888" s="272"/>
      <c r="AJ888" s="272"/>
    </row>
    <row r="889" spans="1:36" ht="15.75" customHeight="1">
      <c r="A889" s="272"/>
      <c r="B889" s="274"/>
      <c r="C889" s="274"/>
      <c r="D889" s="273"/>
      <c r="E889" s="274"/>
      <c r="F889" s="274"/>
      <c r="G889" s="273"/>
      <c r="H889" s="273"/>
      <c r="I889" s="273"/>
      <c r="J889" s="273"/>
      <c r="K889" s="274"/>
      <c r="L889" s="274"/>
      <c r="M889" s="273"/>
      <c r="N889" s="273"/>
      <c r="O889" s="273"/>
      <c r="P889" s="273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  <c r="AA889" s="272"/>
      <c r="AB889" s="272"/>
      <c r="AC889" s="272"/>
      <c r="AD889" s="272"/>
      <c r="AE889" s="272"/>
      <c r="AF889" s="272"/>
      <c r="AG889" s="272"/>
      <c r="AH889" s="272"/>
      <c r="AI889" s="272"/>
      <c r="AJ889" s="272"/>
    </row>
    <row r="890" spans="1:36" ht="15.75" customHeight="1">
      <c r="A890" s="272"/>
      <c r="B890" s="274"/>
      <c r="C890" s="274"/>
      <c r="D890" s="273"/>
      <c r="E890" s="274"/>
      <c r="F890" s="274"/>
      <c r="G890" s="273"/>
      <c r="H890" s="273"/>
      <c r="I890" s="273"/>
      <c r="J890" s="273"/>
      <c r="K890" s="274"/>
      <c r="L890" s="274"/>
      <c r="M890" s="273"/>
      <c r="N890" s="273"/>
      <c r="O890" s="273"/>
      <c r="P890" s="273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  <c r="AA890" s="272"/>
      <c r="AB890" s="272"/>
      <c r="AC890" s="272"/>
      <c r="AD890" s="272"/>
      <c r="AE890" s="272"/>
      <c r="AF890" s="272"/>
      <c r="AG890" s="272"/>
      <c r="AH890" s="272"/>
      <c r="AI890" s="272"/>
      <c r="AJ890" s="272"/>
    </row>
    <row r="891" spans="1:36" ht="15.75" customHeight="1">
      <c r="A891" s="272"/>
      <c r="B891" s="274"/>
      <c r="C891" s="274"/>
      <c r="D891" s="273"/>
      <c r="E891" s="274"/>
      <c r="F891" s="274"/>
      <c r="G891" s="273"/>
      <c r="H891" s="273"/>
      <c r="I891" s="273"/>
      <c r="J891" s="273"/>
      <c r="K891" s="274"/>
      <c r="L891" s="274"/>
      <c r="M891" s="273"/>
      <c r="N891" s="273"/>
      <c r="O891" s="273"/>
      <c r="P891" s="273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  <c r="AA891" s="272"/>
      <c r="AB891" s="272"/>
      <c r="AC891" s="272"/>
      <c r="AD891" s="272"/>
      <c r="AE891" s="272"/>
      <c r="AF891" s="272"/>
      <c r="AG891" s="272"/>
      <c r="AH891" s="272"/>
      <c r="AI891" s="272"/>
      <c r="AJ891" s="272"/>
    </row>
    <row r="892" spans="1:36" ht="15.75" customHeight="1">
      <c r="A892" s="272"/>
      <c r="B892" s="274"/>
      <c r="C892" s="274"/>
      <c r="D892" s="273"/>
      <c r="E892" s="274"/>
      <c r="F892" s="274"/>
      <c r="G892" s="273"/>
      <c r="H892" s="273"/>
      <c r="I892" s="273"/>
      <c r="J892" s="273"/>
      <c r="K892" s="274"/>
      <c r="L892" s="274"/>
      <c r="M892" s="273"/>
      <c r="N892" s="273"/>
      <c r="O892" s="273"/>
      <c r="P892" s="273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  <c r="AA892" s="272"/>
      <c r="AB892" s="272"/>
      <c r="AC892" s="272"/>
      <c r="AD892" s="272"/>
      <c r="AE892" s="272"/>
      <c r="AF892" s="272"/>
      <c r="AG892" s="272"/>
      <c r="AH892" s="272"/>
      <c r="AI892" s="272"/>
      <c r="AJ892" s="272"/>
    </row>
    <row r="893" spans="1:36" ht="15.75" customHeight="1">
      <c r="A893" s="272"/>
      <c r="B893" s="274"/>
      <c r="C893" s="274"/>
      <c r="D893" s="273"/>
      <c r="E893" s="274"/>
      <c r="F893" s="274"/>
      <c r="G893" s="273"/>
      <c r="H893" s="273"/>
      <c r="I893" s="273"/>
      <c r="J893" s="273"/>
      <c r="K893" s="274"/>
      <c r="L893" s="274"/>
      <c r="M893" s="273"/>
      <c r="N893" s="273"/>
      <c r="O893" s="273"/>
      <c r="P893" s="273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  <c r="AA893" s="272"/>
      <c r="AB893" s="272"/>
      <c r="AC893" s="272"/>
      <c r="AD893" s="272"/>
      <c r="AE893" s="272"/>
      <c r="AF893" s="272"/>
      <c r="AG893" s="272"/>
      <c r="AH893" s="272"/>
      <c r="AI893" s="272"/>
      <c r="AJ893" s="272"/>
    </row>
    <row r="894" spans="1:36" ht="15.75" customHeight="1">
      <c r="A894" s="272"/>
      <c r="B894" s="274"/>
      <c r="C894" s="274"/>
      <c r="D894" s="273"/>
      <c r="E894" s="274"/>
      <c r="F894" s="274"/>
      <c r="G894" s="273"/>
      <c r="H894" s="273"/>
      <c r="I894" s="273"/>
      <c r="J894" s="273"/>
      <c r="K894" s="274"/>
      <c r="L894" s="274"/>
      <c r="M894" s="273"/>
      <c r="N894" s="273"/>
      <c r="O894" s="273"/>
      <c r="P894" s="273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  <c r="AA894" s="272"/>
      <c r="AB894" s="272"/>
      <c r="AC894" s="272"/>
      <c r="AD894" s="272"/>
      <c r="AE894" s="272"/>
      <c r="AF894" s="272"/>
      <c r="AG894" s="272"/>
      <c r="AH894" s="272"/>
      <c r="AI894" s="272"/>
      <c r="AJ894" s="272"/>
    </row>
    <row r="895" spans="1:36" ht="15.75" customHeight="1">
      <c r="A895" s="272"/>
      <c r="B895" s="274"/>
      <c r="C895" s="274"/>
      <c r="D895" s="273"/>
      <c r="E895" s="274"/>
      <c r="F895" s="274"/>
      <c r="G895" s="273"/>
      <c r="H895" s="273"/>
      <c r="I895" s="273"/>
      <c r="J895" s="273"/>
      <c r="K895" s="274"/>
      <c r="L895" s="274"/>
      <c r="M895" s="273"/>
      <c r="N895" s="273"/>
      <c r="O895" s="273"/>
      <c r="P895" s="273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  <c r="AA895" s="272"/>
      <c r="AB895" s="272"/>
      <c r="AC895" s="272"/>
      <c r="AD895" s="272"/>
      <c r="AE895" s="272"/>
      <c r="AF895" s="272"/>
      <c r="AG895" s="272"/>
      <c r="AH895" s="272"/>
      <c r="AI895" s="272"/>
      <c r="AJ895" s="272"/>
    </row>
    <row r="896" spans="1:36" ht="15.75" customHeight="1">
      <c r="A896" s="272"/>
      <c r="B896" s="274"/>
      <c r="C896" s="274"/>
      <c r="D896" s="273"/>
      <c r="E896" s="274"/>
      <c r="F896" s="274"/>
      <c r="G896" s="273"/>
      <c r="H896" s="273"/>
      <c r="I896" s="273"/>
      <c r="J896" s="273"/>
      <c r="K896" s="274"/>
      <c r="L896" s="274"/>
      <c r="M896" s="273"/>
      <c r="N896" s="273"/>
      <c r="O896" s="273"/>
      <c r="P896" s="273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  <c r="AA896" s="272"/>
      <c r="AB896" s="272"/>
      <c r="AC896" s="272"/>
      <c r="AD896" s="272"/>
      <c r="AE896" s="272"/>
      <c r="AF896" s="272"/>
      <c r="AG896" s="272"/>
      <c r="AH896" s="272"/>
      <c r="AI896" s="272"/>
      <c r="AJ896" s="272"/>
    </row>
    <row r="897" spans="1:36" ht="15.75" customHeight="1">
      <c r="A897" s="272"/>
      <c r="B897" s="274"/>
      <c r="C897" s="274"/>
      <c r="D897" s="273"/>
      <c r="E897" s="274"/>
      <c r="F897" s="274"/>
      <c r="G897" s="273"/>
      <c r="H897" s="273"/>
      <c r="I897" s="273"/>
      <c r="J897" s="273"/>
      <c r="K897" s="274"/>
      <c r="L897" s="274"/>
      <c r="M897" s="273"/>
      <c r="N897" s="273"/>
      <c r="O897" s="273"/>
      <c r="P897" s="273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  <c r="AA897" s="272"/>
      <c r="AB897" s="272"/>
      <c r="AC897" s="272"/>
      <c r="AD897" s="272"/>
      <c r="AE897" s="272"/>
      <c r="AF897" s="272"/>
      <c r="AG897" s="272"/>
      <c r="AH897" s="272"/>
      <c r="AI897" s="272"/>
      <c r="AJ897" s="272"/>
    </row>
    <row r="898" spans="1:36" ht="15.75" customHeight="1">
      <c r="A898" s="272"/>
      <c r="B898" s="274"/>
      <c r="C898" s="274"/>
      <c r="D898" s="273"/>
      <c r="E898" s="274"/>
      <c r="F898" s="274"/>
      <c r="G898" s="273"/>
      <c r="H898" s="273"/>
      <c r="I898" s="273"/>
      <c r="J898" s="273"/>
      <c r="K898" s="274"/>
      <c r="L898" s="274"/>
      <c r="M898" s="273"/>
      <c r="N898" s="273"/>
      <c r="O898" s="273"/>
      <c r="P898" s="273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  <c r="AA898" s="272"/>
      <c r="AB898" s="272"/>
      <c r="AC898" s="272"/>
      <c r="AD898" s="272"/>
      <c r="AE898" s="272"/>
      <c r="AF898" s="272"/>
      <c r="AG898" s="272"/>
      <c r="AH898" s="272"/>
      <c r="AI898" s="272"/>
      <c r="AJ898" s="272"/>
    </row>
    <row r="899" spans="1:36" ht="15.75" customHeight="1">
      <c r="A899" s="272"/>
      <c r="B899" s="274"/>
      <c r="C899" s="274"/>
      <c r="D899" s="273"/>
      <c r="E899" s="274"/>
      <c r="F899" s="274"/>
      <c r="G899" s="273"/>
      <c r="H899" s="273"/>
      <c r="I899" s="273"/>
      <c r="J899" s="273"/>
      <c r="K899" s="274"/>
      <c r="L899" s="274"/>
      <c r="M899" s="273"/>
      <c r="N899" s="273"/>
      <c r="O899" s="273"/>
      <c r="P899" s="273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  <c r="AA899" s="272"/>
      <c r="AB899" s="272"/>
      <c r="AC899" s="272"/>
      <c r="AD899" s="272"/>
      <c r="AE899" s="272"/>
      <c r="AF899" s="272"/>
      <c r="AG899" s="272"/>
      <c r="AH899" s="272"/>
      <c r="AI899" s="272"/>
      <c r="AJ899" s="272"/>
    </row>
    <row r="900" spans="1:36" ht="15.75" customHeight="1">
      <c r="A900" s="272"/>
      <c r="B900" s="274"/>
      <c r="C900" s="274"/>
      <c r="D900" s="273"/>
      <c r="E900" s="274"/>
      <c r="F900" s="274"/>
      <c r="G900" s="273"/>
      <c r="H900" s="273"/>
      <c r="I900" s="273"/>
      <c r="J900" s="273"/>
      <c r="K900" s="274"/>
      <c r="L900" s="274"/>
      <c r="M900" s="273"/>
      <c r="N900" s="273"/>
      <c r="O900" s="273"/>
      <c r="P900" s="273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  <c r="AA900" s="272"/>
      <c r="AB900" s="272"/>
      <c r="AC900" s="272"/>
      <c r="AD900" s="272"/>
      <c r="AE900" s="272"/>
      <c r="AF900" s="272"/>
      <c r="AG900" s="272"/>
      <c r="AH900" s="272"/>
      <c r="AI900" s="272"/>
      <c r="AJ900" s="272"/>
    </row>
    <row r="901" spans="1:36" ht="15.75" customHeight="1">
      <c r="A901" s="272"/>
      <c r="B901" s="274"/>
      <c r="C901" s="274"/>
      <c r="D901" s="273"/>
      <c r="E901" s="274"/>
      <c r="F901" s="274"/>
      <c r="G901" s="273"/>
      <c r="H901" s="273"/>
      <c r="I901" s="273"/>
      <c r="J901" s="273"/>
      <c r="K901" s="274"/>
      <c r="L901" s="274"/>
      <c r="M901" s="273"/>
      <c r="N901" s="273"/>
      <c r="O901" s="273"/>
      <c r="P901" s="273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  <c r="AA901" s="272"/>
      <c r="AB901" s="272"/>
      <c r="AC901" s="272"/>
      <c r="AD901" s="272"/>
      <c r="AE901" s="272"/>
      <c r="AF901" s="272"/>
      <c r="AG901" s="272"/>
      <c r="AH901" s="272"/>
      <c r="AI901" s="272"/>
      <c r="AJ901" s="272"/>
    </row>
    <row r="902" spans="1:36" ht="15.75" customHeight="1">
      <c r="A902" s="272"/>
      <c r="B902" s="274"/>
      <c r="C902" s="274"/>
      <c r="D902" s="273"/>
      <c r="E902" s="274"/>
      <c r="F902" s="274"/>
      <c r="G902" s="273"/>
      <c r="H902" s="273"/>
      <c r="I902" s="273"/>
      <c r="J902" s="273"/>
      <c r="K902" s="274"/>
      <c r="L902" s="274"/>
      <c r="M902" s="273"/>
      <c r="N902" s="273"/>
      <c r="O902" s="273"/>
      <c r="P902" s="273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  <c r="AA902" s="272"/>
      <c r="AB902" s="272"/>
      <c r="AC902" s="272"/>
      <c r="AD902" s="272"/>
      <c r="AE902" s="272"/>
      <c r="AF902" s="272"/>
      <c r="AG902" s="272"/>
      <c r="AH902" s="272"/>
      <c r="AI902" s="272"/>
      <c r="AJ902" s="272"/>
    </row>
    <row r="903" spans="1:36" ht="15.75" customHeight="1">
      <c r="A903" s="272"/>
      <c r="B903" s="274"/>
      <c r="C903" s="274"/>
      <c r="D903" s="273"/>
      <c r="E903" s="274"/>
      <c r="F903" s="274"/>
      <c r="G903" s="273"/>
      <c r="H903" s="273"/>
      <c r="I903" s="273"/>
      <c r="J903" s="273"/>
      <c r="K903" s="274"/>
      <c r="L903" s="274"/>
      <c r="M903" s="273"/>
      <c r="N903" s="273"/>
      <c r="O903" s="273"/>
      <c r="P903" s="273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  <c r="AA903" s="272"/>
      <c r="AB903" s="272"/>
      <c r="AC903" s="272"/>
      <c r="AD903" s="272"/>
      <c r="AE903" s="272"/>
      <c r="AF903" s="272"/>
      <c r="AG903" s="272"/>
      <c r="AH903" s="272"/>
      <c r="AI903" s="272"/>
      <c r="AJ903" s="272"/>
    </row>
    <row r="904" spans="1:36" ht="15.75" customHeight="1">
      <c r="A904" s="272"/>
      <c r="B904" s="274"/>
      <c r="C904" s="274"/>
      <c r="D904" s="273"/>
      <c r="E904" s="274"/>
      <c r="F904" s="274"/>
      <c r="G904" s="273"/>
      <c r="H904" s="273"/>
      <c r="I904" s="273"/>
      <c r="J904" s="273"/>
      <c r="K904" s="274"/>
      <c r="L904" s="274"/>
      <c r="M904" s="273"/>
      <c r="N904" s="273"/>
      <c r="O904" s="273"/>
      <c r="P904" s="273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  <c r="AA904" s="272"/>
      <c r="AB904" s="272"/>
      <c r="AC904" s="272"/>
      <c r="AD904" s="272"/>
      <c r="AE904" s="272"/>
      <c r="AF904" s="272"/>
      <c r="AG904" s="272"/>
      <c r="AH904" s="272"/>
      <c r="AI904" s="272"/>
      <c r="AJ904" s="272"/>
    </row>
    <row r="905" spans="1:36" ht="15.75" customHeight="1">
      <c r="A905" s="272"/>
      <c r="B905" s="274"/>
      <c r="C905" s="274"/>
      <c r="D905" s="273"/>
      <c r="E905" s="274"/>
      <c r="F905" s="274"/>
      <c r="G905" s="273"/>
      <c r="H905" s="273"/>
      <c r="I905" s="273"/>
      <c r="J905" s="273"/>
      <c r="K905" s="274"/>
      <c r="L905" s="274"/>
      <c r="M905" s="273"/>
      <c r="N905" s="273"/>
      <c r="O905" s="273"/>
      <c r="P905" s="273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  <c r="AA905" s="272"/>
      <c r="AB905" s="272"/>
      <c r="AC905" s="272"/>
      <c r="AD905" s="272"/>
      <c r="AE905" s="272"/>
      <c r="AF905" s="272"/>
      <c r="AG905" s="272"/>
      <c r="AH905" s="272"/>
      <c r="AI905" s="272"/>
      <c r="AJ905" s="272"/>
    </row>
    <row r="906" spans="1:36" ht="15.75" customHeight="1">
      <c r="A906" s="272"/>
      <c r="B906" s="274"/>
      <c r="C906" s="274"/>
      <c r="D906" s="273"/>
      <c r="E906" s="274"/>
      <c r="F906" s="274"/>
      <c r="G906" s="273"/>
      <c r="H906" s="273"/>
      <c r="I906" s="273"/>
      <c r="J906" s="273"/>
      <c r="K906" s="274"/>
      <c r="L906" s="274"/>
      <c r="M906" s="273"/>
      <c r="N906" s="273"/>
      <c r="O906" s="273"/>
      <c r="P906" s="273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  <c r="AA906" s="272"/>
      <c r="AB906" s="272"/>
      <c r="AC906" s="272"/>
      <c r="AD906" s="272"/>
      <c r="AE906" s="272"/>
      <c r="AF906" s="272"/>
      <c r="AG906" s="272"/>
      <c r="AH906" s="272"/>
      <c r="AI906" s="272"/>
      <c r="AJ906" s="272"/>
    </row>
    <row r="907" spans="1:36" ht="15.75" customHeight="1">
      <c r="A907" s="272"/>
      <c r="B907" s="274"/>
      <c r="C907" s="274"/>
      <c r="D907" s="273"/>
      <c r="E907" s="274"/>
      <c r="F907" s="274"/>
      <c r="G907" s="273"/>
      <c r="H907" s="273"/>
      <c r="I907" s="273"/>
      <c r="J907" s="273"/>
      <c r="K907" s="274"/>
      <c r="L907" s="274"/>
      <c r="M907" s="273"/>
      <c r="N907" s="273"/>
      <c r="O907" s="273"/>
      <c r="P907" s="273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  <c r="AA907" s="272"/>
      <c r="AB907" s="272"/>
      <c r="AC907" s="272"/>
      <c r="AD907" s="272"/>
      <c r="AE907" s="272"/>
      <c r="AF907" s="272"/>
      <c r="AG907" s="272"/>
      <c r="AH907" s="272"/>
      <c r="AI907" s="272"/>
      <c r="AJ907" s="272"/>
    </row>
    <row r="908" spans="1:36" ht="15.75" customHeight="1">
      <c r="A908" s="272"/>
      <c r="B908" s="274"/>
      <c r="C908" s="274"/>
      <c r="D908" s="273"/>
      <c r="E908" s="274"/>
      <c r="F908" s="274"/>
      <c r="G908" s="273"/>
      <c r="H908" s="273"/>
      <c r="I908" s="273"/>
      <c r="J908" s="273"/>
      <c r="K908" s="274"/>
      <c r="L908" s="274"/>
      <c r="M908" s="273"/>
      <c r="N908" s="273"/>
      <c r="O908" s="273"/>
      <c r="P908" s="273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  <c r="AA908" s="272"/>
      <c r="AB908" s="272"/>
      <c r="AC908" s="272"/>
      <c r="AD908" s="272"/>
      <c r="AE908" s="272"/>
      <c r="AF908" s="272"/>
      <c r="AG908" s="272"/>
      <c r="AH908" s="272"/>
      <c r="AI908" s="272"/>
      <c r="AJ908" s="272"/>
    </row>
    <row r="909" spans="1:36" ht="15.75" customHeight="1">
      <c r="A909" s="272"/>
      <c r="B909" s="274"/>
      <c r="C909" s="274"/>
      <c r="D909" s="273"/>
      <c r="E909" s="274"/>
      <c r="F909" s="274"/>
      <c r="G909" s="273"/>
      <c r="H909" s="273"/>
      <c r="I909" s="273"/>
      <c r="J909" s="273"/>
      <c r="K909" s="274"/>
      <c r="L909" s="274"/>
      <c r="M909" s="273"/>
      <c r="N909" s="273"/>
      <c r="O909" s="273"/>
      <c r="P909" s="273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  <c r="AA909" s="272"/>
      <c r="AB909" s="272"/>
      <c r="AC909" s="272"/>
      <c r="AD909" s="272"/>
      <c r="AE909" s="272"/>
      <c r="AF909" s="272"/>
      <c r="AG909" s="272"/>
      <c r="AH909" s="272"/>
      <c r="AI909" s="272"/>
      <c r="AJ909" s="272"/>
    </row>
    <row r="910" spans="1:36" ht="15.75" customHeight="1">
      <c r="A910" s="272"/>
      <c r="B910" s="274"/>
      <c r="C910" s="274"/>
      <c r="D910" s="273"/>
      <c r="E910" s="274"/>
      <c r="F910" s="274"/>
      <c r="G910" s="273"/>
      <c r="H910" s="273"/>
      <c r="I910" s="273"/>
      <c r="J910" s="273"/>
      <c r="K910" s="274"/>
      <c r="L910" s="274"/>
      <c r="M910" s="273"/>
      <c r="N910" s="273"/>
      <c r="O910" s="273"/>
      <c r="P910" s="273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  <c r="AA910" s="272"/>
      <c r="AB910" s="272"/>
      <c r="AC910" s="272"/>
      <c r="AD910" s="272"/>
      <c r="AE910" s="272"/>
      <c r="AF910" s="272"/>
      <c r="AG910" s="272"/>
      <c r="AH910" s="272"/>
      <c r="AI910" s="272"/>
      <c r="AJ910" s="272"/>
    </row>
    <row r="911" spans="1:36" ht="15.75" customHeight="1">
      <c r="A911" s="272"/>
      <c r="B911" s="274"/>
      <c r="C911" s="274"/>
      <c r="D911" s="273"/>
      <c r="E911" s="274"/>
      <c r="F911" s="274"/>
      <c r="G911" s="273"/>
      <c r="H911" s="273"/>
      <c r="I911" s="273"/>
      <c r="J911" s="273"/>
      <c r="K911" s="274"/>
      <c r="L911" s="274"/>
      <c r="M911" s="273"/>
      <c r="N911" s="273"/>
      <c r="O911" s="273"/>
      <c r="P911" s="273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  <c r="AA911" s="272"/>
      <c r="AB911" s="272"/>
      <c r="AC911" s="272"/>
      <c r="AD911" s="272"/>
      <c r="AE911" s="272"/>
      <c r="AF911" s="272"/>
      <c r="AG911" s="272"/>
      <c r="AH911" s="272"/>
      <c r="AI911" s="272"/>
      <c r="AJ911" s="272"/>
    </row>
    <row r="912" spans="1:36" ht="15.75" customHeight="1">
      <c r="A912" s="272"/>
      <c r="B912" s="274"/>
      <c r="C912" s="274"/>
      <c r="D912" s="273"/>
      <c r="E912" s="274"/>
      <c r="F912" s="274"/>
      <c r="G912" s="273"/>
      <c r="H912" s="273"/>
      <c r="I912" s="273"/>
      <c r="J912" s="273"/>
      <c r="K912" s="274"/>
      <c r="L912" s="274"/>
      <c r="M912" s="273"/>
      <c r="N912" s="273"/>
      <c r="O912" s="273"/>
      <c r="P912" s="273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  <c r="AA912" s="272"/>
      <c r="AB912" s="272"/>
      <c r="AC912" s="272"/>
      <c r="AD912" s="272"/>
      <c r="AE912" s="272"/>
      <c r="AF912" s="272"/>
      <c r="AG912" s="272"/>
      <c r="AH912" s="272"/>
      <c r="AI912" s="272"/>
      <c r="AJ912" s="272"/>
    </row>
    <row r="913" spans="1:36" ht="15.75" customHeight="1">
      <c r="A913" s="272"/>
      <c r="B913" s="274"/>
      <c r="C913" s="274"/>
      <c r="D913" s="273"/>
      <c r="E913" s="274"/>
      <c r="F913" s="274"/>
      <c r="G913" s="273"/>
      <c r="H913" s="273"/>
      <c r="I913" s="273"/>
      <c r="J913" s="273"/>
      <c r="K913" s="274"/>
      <c r="L913" s="274"/>
      <c r="M913" s="273"/>
      <c r="N913" s="273"/>
      <c r="O913" s="273"/>
      <c r="P913" s="273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  <c r="AA913" s="272"/>
      <c r="AB913" s="272"/>
      <c r="AC913" s="272"/>
      <c r="AD913" s="272"/>
      <c r="AE913" s="272"/>
      <c r="AF913" s="272"/>
      <c r="AG913" s="272"/>
      <c r="AH913" s="272"/>
      <c r="AI913" s="272"/>
      <c r="AJ913" s="272"/>
    </row>
    <row r="914" spans="1:36" ht="15.75" customHeight="1">
      <c r="A914" s="272"/>
      <c r="B914" s="274"/>
      <c r="C914" s="274"/>
      <c r="D914" s="273"/>
      <c r="E914" s="274"/>
      <c r="F914" s="274"/>
      <c r="G914" s="273"/>
      <c r="H914" s="273"/>
      <c r="I914" s="273"/>
      <c r="J914" s="273"/>
      <c r="K914" s="274"/>
      <c r="L914" s="274"/>
      <c r="M914" s="273"/>
      <c r="N914" s="273"/>
      <c r="O914" s="273"/>
      <c r="P914" s="273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  <c r="AA914" s="272"/>
      <c r="AB914" s="272"/>
      <c r="AC914" s="272"/>
      <c r="AD914" s="272"/>
      <c r="AE914" s="272"/>
      <c r="AF914" s="272"/>
      <c r="AG914" s="272"/>
      <c r="AH914" s="272"/>
      <c r="AI914" s="272"/>
      <c r="AJ914" s="272"/>
    </row>
    <row r="915" spans="1:36" ht="15.75" customHeight="1">
      <c r="A915" s="272"/>
      <c r="B915" s="274"/>
      <c r="C915" s="274"/>
      <c r="D915" s="273"/>
      <c r="E915" s="274"/>
      <c r="F915" s="274"/>
      <c r="G915" s="273"/>
      <c r="H915" s="273"/>
      <c r="I915" s="273"/>
      <c r="J915" s="273"/>
      <c r="K915" s="274"/>
      <c r="L915" s="274"/>
      <c r="M915" s="273"/>
      <c r="N915" s="273"/>
      <c r="O915" s="273"/>
      <c r="P915" s="273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  <c r="AA915" s="272"/>
      <c r="AB915" s="272"/>
      <c r="AC915" s="272"/>
      <c r="AD915" s="272"/>
      <c r="AE915" s="272"/>
      <c r="AF915" s="272"/>
      <c r="AG915" s="272"/>
      <c r="AH915" s="272"/>
      <c r="AI915" s="272"/>
      <c r="AJ915" s="272"/>
    </row>
    <row r="916" spans="1:36" ht="15.75" customHeight="1">
      <c r="A916" s="272"/>
      <c r="B916" s="274"/>
      <c r="C916" s="274"/>
      <c r="D916" s="273"/>
      <c r="E916" s="274"/>
      <c r="F916" s="274"/>
      <c r="G916" s="273"/>
      <c r="H916" s="273"/>
      <c r="I916" s="273"/>
      <c r="J916" s="273"/>
      <c r="K916" s="274"/>
      <c r="L916" s="274"/>
      <c r="M916" s="273"/>
      <c r="N916" s="273"/>
      <c r="O916" s="273"/>
      <c r="P916" s="273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  <c r="AA916" s="272"/>
      <c r="AB916" s="272"/>
      <c r="AC916" s="272"/>
      <c r="AD916" s="272"/>
      <c r="AE916" s="272"/>
      <c r="AF916" s="272"/>
      <c r="AG916" s="272"/>
      <c r="AH916" s="272"/>
      <c r="AI916" s="272"/>
      <c r="AJ916" s="272"/>
    </row>
    <row r="917" spans="1:36" ht="15.75" customHeight="1">
      <c r="A917" s="272"/>
      <c r="B917" s="274"/>
      <c r="C917" s="274"/>
      <c r="D917" s="273"/>
      <c r="E917" s="274"/>
      <c r="F917" s="274"/>
      <c r="G917" s="273"/>
      <c r="H917" s="273"/>
      <c r="I917" s="273"/>
      <c r="J917" s="273"/>
      <c r="K917" s="274"/>
      <c r="L917" s="274"/>
      <c r="M917" s="273"/>
      <c r="N917" s="273"/>
      <c r="O917" s="273"/>
      <c r="P917" s="273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  <c r="AA917" s="272"/>
      <c r="AB917" s="272"/>
      <c r="AC917" s="272"/>
      <c r="AD917" s="272"/>
      <c r="AE917" s="272"/>
      <c r="AF917" s="272"/>
      <c r="AG917" s="272"/>
      <c r="AH917" s="272"/>
      <c r="AI917" s="272"/>
      <c r="AJ917" s="272"/>
    </row>
    <row r="918" spans="1:36" ht="15.75" customHeight="1">
      <c r="A918" s="272"/>
      <c r="B918" s="274"/>
      <c r="C918" s="274"/>
      <c r="D918" s="273"/>
      <c r="E918" s="274"/>
      <c r="F918" s="274"/>
      <c r="G918" s="273"/>
      <c r="H918" s="273"/>
      <c r="I918" s="273"/>
      <c r="J918" s="273"/>
      <c r="K918" s="274"/>
      <c r="L918" s="274"/>
      <c r="M918" s="273"/>
      <c r="N918" s="273"/>
      <c r="O918" s="273"/>
      <c r="P918" s="273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  <c r="AA918" s="272"/>
      <c r="AB918" s="272"/>
      <c r="AC918" s="272"/>
      <c r="AD918" s="272"/>
      <c r="AE918" s="272"/>
      <c r="AF918" s="272"/>
      <c r="AG918" s="272"/>
      <c r="AH918" s="272"/>
      <c r="AI918" s="272"/>
      <c r="AJ918" s="272"/>
    </row>
    <row r="919" spans="1:36" ht="15.75" customHeight="1">
      <c r="A919" s="272"/>
      <c r="B919" s="274"/>
      <c r="C919" s="274"/>
      <c r="D919" s="273"/>
      <c r="E919" s="274"/>
      <c r="F919" s="274"/>
      <c r="G919" s="273"/>
      <c r="H919" s="273"/>
      <c r="I919" s="273"/>
      <c r="J919" s="273"/>
      <c r="K919" s="274"/>
      <c r="L919" s="274"/>
      <c r="M919" s="273"/>
      <c r="N919" s="273"/>
      <c r="O919" s="273"/>
      <c r="P919" s="273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  <c r="AA919" s="272"/>
      <c r="AB919" s="272"/>
      <c r="AC919" s="272"/>
      <c r="AD919" s="272"/>
      <c r="AE919" s="272"/>
      <c r="AF919" s="272"/>
      <c r="AG919" s="272"/>
      <c r="AH919" s="272"/>
      <c r="AI919" s="272"/>
      <c r="AJ919" s="272"/>
    </row>
    <row r="920" spans="1:36" ht="15.75" customHeight="1">
      <c r="A920" s="272"/>
      <c r="B920" s="274"/>
      <c r="C920" s="274"/>
      <c r="D920" s="273"/>
      <c r="E920" s="274"/>
      <c r="F920" s="274"/>
      <c r="G920" s="273"/>
      <c r="H920" s="273"/>
      <c r="I920" s="273"/>
      <c r="J920" s="273"/>
      <c r="K920" s="274"/>
      <c r="L920" s="274"/>
      <c r="M920" s="273"/>
      <c r="N920" s="273"/>
      <c r="O920" s="273"/>
      <c r="P920" s="273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  <c r="AA920" s="272"/>
      <c r="AB920" s="272"/>
      <c r="AC920" s="272"/>
      <c r="AD920" s="272"/>
      <c r="AE920" s="272"/>
      <c r="AF920" s="272"/>
      <c r="AG920" s="272"/>
      <c r="AH920" s="272"/>
      <c r="AI920" s="272"/>
      <c r="AJ920" s="272"/>
    </row>
    <row r="921" spans="1:36" ht="15.75" customHeight="1">
      <c r="A921" s="272"/>
      <c r="B921" s="274"/>
      <c r="C921" s="274"/>
      <c r="D921" s="273"/>
      <c r="E921" s="274"/>
      <c r="F921" s="274"/>
      <c r="G921" s="273"/>
      <c r="H921" s="273"/>
      <c r="I921" s="273"/>
      <c r="J921" s="273"/>
      <c r="K921" s="274"/>
      <c r="L921" s="274"/>
      <c r="M921" s="273"/>
      <c r="N921" s="273"/>
      <c r="O921" s="273"/>
      <c r="P921" s="273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  <c r="AA921" s="272"/>
      <c r="AB921" s="272"/>
      <c r="AC921" s="272"/>
      <c r="AD921" s="272"/>
      <c r="AE921" s="272"/>
      <c r="AF921" s="272"/>
      <c r="AG921" s="272"/>
      <c r="AH921" s="272"/>
      <c r="AI921" s="272"/>
      <c r="AJ921" s="272"/>
    </row>
    <row r="922" spans="1:36" ht="15.75" customHeight="1">
      <c r="A922" s="272"/>
      <c r="B922" s="274"/>
      <c r="C922" s="274"/>
      <c r="D922" s="273"/>
      <c r="E922" s="274"/>
      <c r="F922" s="274"/>
      <c r="G922" s="273"/>
      <c r="H922" s="273"/>
      <c r="I922" s="273"/>
      <c r="J922" s="273"/>
      <c r="K922" s="274"/>
      <c r="L922" s="274"/>
      <c r="M922" s="273"/>
      <c r="N922" s="273"/>
      <c r="O922" s="273"/>
      <c r="P922" s="273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  <c r="AA922" s="272"/>
      <c r="AB922" s="272"/>
      <c r="AC922" s="272"/>
      <c r="AD922" s="272"/>
      <c r="AE922" s="272"/>
      <c r="AF922" s="272"/>
      <c r="AG922" s="272"/>
      <c r="AH922" s="272"/>
      <c r="AI922" s="272"/>
      <c r="AJ922" s="272"/>
    </row>
    <row r="923" spans="1:36" ht="15.75" customHeight="1">
      <c r="A923" s="272"/>
      <c r="B923" s="274"/>
      <c r="C923" s="274"/>
      <c r="D923" s="273"/>
      <c r="E923" s="274"/>
      <c r="F923" s="274"/>
      <c r="G923" s="273"/>
      <c r="H923" s="273"/>
      <c r="I923" s="273"/>
      <c r="J923" s="273"/>
      <c r="K923" s="274"/>
      <c r="L923" s="274"/>
      <c r="M923" s="273"/>
      <c r="N923" s="273"/>
      <c r="O923" s="273"/>
      <c r="P923" s="273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  <c r="AA923" s="272"/>
      <c r="AB923" s="272"/>
      <c r="AC923" s="272"/>
      <c r="AD923" s="272"/>
      <c r="AE923" s="272"/>
      <c r="AF923" s="272"/>
      <c r="AG923" s="272"/>
      <c r="AH923" s="272"/>
      <c r="AI923" s="272"/>
      <c r="AJ923" s="272"/>
    </row>
    <row r="924" spans="1:36" ht="15.75" customHeight="1">
      <c r="A924" s="272"/>
      <c r="B924" s="274"/>
      <c r="C924" s="274"/>
      <c r="D924" s="273"/>
      <c r="E924" s="274"/>
      <c r="F924" s="274"/>
      <c r="G924" s="273"/>
      <c r="H924" s="273"/>
      <c r="I924" s="273"/>
      <c r="J924" s="273"/>
      <c r="K924" s="274"/>
      <c r="L924" s="274"/>
      <c r="M924" s="273"/>
      <c r="N924" s="273"/>
      <c r="O924" s="273"/>
      <c r="P924" s="273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  <c r="AA924" s="272"/>
      <c r="AB924" s="272"/>
      <c r="AC924" s="272"/>
      <c r="AD924" s="272"/>
      <c r="AE924" s="272"/>
      <c r="AF924" s="272"/>
      <c r="AG924" s="272"/>
      <c r="AH924" s="272"/>
      <c r="AI924" s="272"/>
      <c r="AJ924" s="272"/>
    </row>
    <row r="925" spans="1:36" ht="15.75" customHeight="1">
      <c r="A925" s="272"/>
      <c r="B925" s="274"/>
      <c r="C925" s="274"/>
      <c r="D925" s="273"/>
      <c r="E925" s="274"/>
      <c r="F925" s="274"/>
      <c r="G925" s="273"/>
      <c r="H925" s="273"/>
      <c r="I925" s="273"/>
      <c r="J925" s="273"/>
      <c r="K925" s="274"/>
      <c r="L925" s="274"/>
      <c r="M925" s="273"/>
      <c r="N925" s="273"/>
      <c r="O925" s="273"/>
      <c r="P925" s="273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  <c r="AA925" s="272"/>
      <c r="AB925" s="272"/>
      <c r="AC925" s="272"/>
      <c r="AD925" s="272"/>
      <c r="AE925" s="272"/>
      <c r="AF925" s="272"/>
      <c r="AG925" s="272"/>
      <c r="AH925" s="272"/>
      <c r="AI925" s="272"/>
      <c r="AJ925" s="272"/>
    </row>
    <row r="926" spans="1:36" ht="15.75" customHeight="1">
      <c r="A926" s="272"/>
      <c r="B926" s="274"/>
      <c r="C926" s="274"/>
      <c r="D926" s="273"/>
      <c r="E926" s="274"/>
      <c r="F926" s="274"/>
      <c r="G926" s="273"/>
      <c r="H926" s="273"/>
      <c r="I926" s="273"/>
      <c r="J926" s="273"/>
      <c r="K926" s="274"/>
      <c r="L926" s="274"/>
      <c r="M926" s="273"/>
      <c r="N926" s="273"/>
      <c r="O926" s="273"/>
      <c r="P926" s="273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  <c r="AA926" s="272"/>
      <c r="AB926" s="272"/>
      <c r="AC926" s="272"/>
      <c r="AD926" s="272"/>
      <c r="AE926" s="272"/>
      <c r="AF926" s="272"/>
      <c r="AG926" s="272"/>
      <c r="AH926" s="272"/>
      <c r="AI926" s="272"/>
      <c r="AJ926" s="272"/>
    </row>
    <row r="927" spans="1:36" ht="15.75" customHeight="1">
      <c r="A927" s="272"/>
      <c r="B927" s="274"/>
      <c r="C927" s="274"/>
      <c r="D927" s="273"/>
      <c r="E927" s="274"/>
      <c r="F927" s="274"/>
      <c r="G927" s="273"/>
      <c r="H927" s="273"/>
      <c r="I927" s="273"/>
      <c r="J927" s="273"/>
      <c r="K927" s="274"/>
      <c r="L927" s="274"/>
      <c r="M927" s="273"/>
      <c r="N927" s="273"/>
      <c r="O927" s="273"/>
      <c r="P927" s="273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  <c r="AA927" s="272"/>
      <c r="AB927" s="272"/>
      <c r="AC927" s="272"/>
      <c r="AD927" s="272"/>
      <c r="AE927" s="272"/>
      <c r="AF927" s="272"/>
      <c r="AG927" s="272"/>
      <c r="AH927" s="272"/>
      <c r="AI927" s="272"/>
      <c r="AJ927" s="272"/>
    </row>
    <row r="928" spans="1:36" ht="15.75" customHeight="1">
      <c r="A928" s="272"/>
      <c r="B928" s="274"/>
      <c r="C928" s="274"/>
      <c r="D928" s="273"/>
      <c r="E928" s="274"/>
      <c r="F928" s="274"/>
      <c r="G928" s="273"/>
      <c r="H928" s="273"/>
      <c r="I928" s="273"/>
      <c r="J928" s="273"/>
      <c r="K928" s="274"/>
      <c r="L928" s="274"/>
      <c r="M928" s="273"/>
      <c r="N928" s="273"/>
      <c r="O928" s="273"/>
      <c r="P928" s="273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  <c r="AA928" s="272"/>
      <c r="AB928" s="272"/>
      <c r="AC928" s="272"/>
      <c r="AD928" s="272"/>
      <c r="AE928" s="272"/>
      <c r="AF928" s="272"/>
      <c r="AG928" s="272"/>
      <c r="AH928" s="272"/>
      <c r="AI928" s="272"/>
      <c r="AJ928" s="272"/>
    </row>
    <row r="929" spans="1:36" ht="15.75" customHeight="1">
      <c r="A929" s="272"/>
      <c r="B929" s="274"/>
      <c r="C929" s="274"/>
      <c r="D929" s="273"/>
      <c r="E929" s="274"/>
      <c r="F929" s="274"/>
      <c r="G929" s="273"/>
      <c r="H929" s="273"/>
      <c r="I929" s="273"/>
      <c r="J929" s="273"/>
      <c r="K929" s="274"/>
      <c r="L929" s="274"/>
      <c r="M929" s="273"/>
      <c r="N929" s="273"/>
      <c r="O929" s="273"/>
      <c r="P929" s="273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  <c r="AA929" s="272"/>
      <c r="AB929" s="272"/>
      <c r="AC929" s="272"/>
      <c r="AD929" s="272"/>
      <c r="AE929" s="272"/>
      <c r="AF929" s="272"/>
      <c r="AG929" s="272"/>
      <c r="AH929" s="272"/>
      <c r="AI929" s="272"/>
      <c r="AJ929" s="272"/>
    </row>
    <row r="930" spans="1:36" ht="15.75" customHeight="1">
      <c r="A930" s="272"/>
      <c r="B930" s="274"/>
      <c r="C930" s="274"/>
      <c r="D930" s="273"/>
      <c r="E930" s="274"/>
      <c r="F930" s="274"/>
      <c r="G930" s="273"/>
      <c r="H930" s="273"/>
      <c r="I930" s="273"/>
      <c r="J930" s="273"/>
      <c r="K930" s="274"/>
      <c r="L930" s="274"/>
      <c r="M930" s="273"/>
      <c r="N930" s="273"/>
      <c r="O930" s="273"/>
      <c r="P930" s="273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  <c r="AA930" s="272"/>
      <c r="AB930" s="272"/>
      <c r="AC930" s="272"/>
      <c r="AD930" s="272"/>
      <c r="AE930" s="272"/>
      <c r="AF930" s="272"/>
      <c r="AG930" s="272"/>
      <c r="AH930" s="272"/>
      <c r="AI930" s="272"/>
      <c r="AJ930" s="272"/>
    </row>
    <row r="931" spans="1:36" ht="15.75" customHeight="1">
      <c r="A931" s="272"/>
      <c r="B931" s="274"/>
      <c r="C931" s="274"/>
      <c r="D931" s="273"/>
      <c r="E931" s="274"/>
      <c r="F931" s="274"/>
      <c r="G931" s="273"/>
      <c r="H931" s="273"/>
      <c r="I931" s="273"/>
      <c r="J931" s="273"/>
      <c r="K931" s="274"/>
      <c r="L931" s="274"/>
      <c r="M931" s="273"/>
      <c r="N931" s="273"/>
      <c r="O931" s="273"/>
      <c r="P931" s="273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  <c r="AA931" s="272"/>
      <c r="AB931" s="272"/>
      <c r="AC931" s="272"/>
      <c r="AD931" s="272"/>
      <c r="AE931" s="272"/>
      <c r="AF931" s="272"/>
      <c r="AG931" s="272"/>
      <c r="AH931" s="272"/>
      <c r="AI931" s="272"/>
      <c r="AJ931" s="272"/>
    </row>
    <row r="932" spans="1:36" ht="15.75" customHeight="1">
      <c r="A932" s="272"/>
      <c r="B932" s="274"/>
      <c r="C932" s="274"/>
      <c r="D932" s="273"/>
      <c r="E932" s="274"/>
      <c r="F932" s="274"/>
      <c r="G932" s="273"/>
      <c r="H932" s="273"/>
      <c r="I932" s="273"/>
      <c r="J932" s="273"/>
      <c r="K932" s="274"/>
      <c r="L932" s="274"/>
      <c r="M932" s="273"/>
      <c r="N932" s="273"/>
      <c r="O932" s="273"/>
      <c r="P932" s="273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  <c r="AA932" s="272"/>
      <c r="AB932" s="272"/>
      <c r="AC932" s="272"/>
      <c r="AD932" s="272"/>
      <c r="AE932" s="272"/>
      <c r="AF932" s="272"/>
      <c r="AG932" s="272"/>
      <c r="AH932" s="272"/>
      <c r="AI932" s="272"/>
      <c r="AJ932" s="272"/>
    </row>
    <row r="933" spans="1:36" ht="15.75" customHeight="1">
      <c r="A933" s="272"/>
      <c r="B933" s="274"/>
      <c r="C933" s="274"/>
      <c r="D933" s="273"/>
      <c r="E933" s="274"/>
      <c r="F933" s="274"/>
      <c r="G933" s="273"/>
      <c r="H933" s="273"/>
      <c r="I933" s="273"/>
      <c r="J933" s="273"/>
      <c r="K933" s="274"/>
      <c r="L933" s="274"/>
      <c r="M933" s="273"/>
      <c r="N933" s="273"/>
      <c r="O933" s="273"/>
      <c r="P933" s="273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  <c r="AA933" s="272"/>
      <c r="AB933" s="272"/>
      <c r="AC933" s="272"/>
      <c r="AD933" s="272"/>
      <c r="AE933" s="272"/>
      <c r="AF933" s="272"/>
      <c r="AG933" s="272"/>
      <c r="AH933" s="272"/>
      <c r="AI933" s="272"/>
      <c r="AJ933" s="272"/>
    </row>
    <row r="934" spans="1:36" ht="15.75" customHeight="1">
      <c r="A934" s="272"/>
      <c r="B934" s="274"/>
      <c r="C934" s="274"/>
      <c r="D934" s="273"/>
      <c r="E934" s="274"/>
      <c r="F934" s="274"/>
      <c r="G934" s="273"/>
      <c r="H934" s="273"/>
      <c r="I934" s="273"/>
      <c r="J934" s="273"/>
      <c r="K934" s="274"/>
      <c r="L934" s="274"/>
      <c r="M934" s="273"/>
      <c r="N934" s="273"/>
      <c r="O934" s="273"/>
      <c r="P934" s="273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  <c r="AA934" s="272"/>
      <c r="AB934" s="272"/>
      <c r="AC934" s="272"/>
      <c r="AD934" s="272"/>
      <c r="AE934" s="272"/>
      <c r="AF934" s="272"/>
      <c r="AG934" s="272"/>
      <c r="AH934" s="272"/>
      <c r="AI934" s="272"/>
      <c r="AJ934" s="272"/>
    </row>
    <row r="935" spans="1:36" ht="15.75" customHeight="1">
      <c r="A935" s="272"/>
      <c r="B935" s="274"/>
      <c r="C935" s="274"/>
      <c r="D935" s="273"/>
      <c r="E935" s="274"/>
      <c r="F935" s="274"/>
      <c r="G935" s="273"/>
      <c r="H935" s="273"/>
      <c r="I935" s="273"/>
      <c r="J935" s="273"/>
      <c r="K935" s="274"/>
      <c r="L935" s="274"/>
      <c r="M935" s="273"/>
      <c r="N935" s="273"/>
      <c r="O935" s="273"/>
      <c r="P935" s="273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  <c r="AA935" s="272"/>
      <c r="AB935" s="272"/>
      <c r="AC935" s="272"/>
      <c r="AD935" s="272"/>
      <c r="AE935" s="272"/>
      <c r="AF935" s="272"/>
      <c r="AG935" s="272"/>
      <c r="AH935" s="272"/>
      <c r="AI935" s="272"/>
      <c r="AJ935" s="272"/>
    </row>
    <row r="936" spans="1:36" ht="15.75" customHeight="1">
      <c r="A936" s="272"/>
      <c r="B936" s="274"/>
      <c r="C936" s="274"/>
      <c r="D936" s="273"/>
      <c r="E936" s="274"/>
      <c r="F936" s="274"/>
      <c r="G936" s="273"/>
      <c r="H936" s="273"/>
      <c r="I936" s="273"/>
      <c r="J936" s="273"/>
      <c r="K936" s="274"/>
      <c r="L936" s="274"/>
      <c r="M936" s="273"/>
      <c r="N936" s="273"/>
      <c r="O936" s="273"/>
      <c r="P936" s="273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  <c r="AA936" s="272"/>
      <c r="AB936" s="272"/>
      <c r="AC936" s="272"/>
      <c r="AD936" s="272"/>
      <c r="AE936" s="272"/>
      <c r="AF936" s="272"/>
      <c r="AG936" s="272"/>
      <c r="AH936" s="272"/>
      <c r="AI936" s="272"/>
      <c r="AJ936" s="272"/>
    </row>
    <row r="937" spans="1:36" ht="15.75" customHeight="1">
      <c r="A937" s="272"/>
      <c r="B937" s="274"/>
      <c r="C937" s="274"/>
      <c r="D937" s="273"/>
      <c r="E937" s="274"/>
      <c r="F937" s="274"/>
      <c r="G937" s="273"/>
      <c r="H937" s="273"/>
      <c r="I937" s="273"/>
      <c r="J937" s="273"/>
      <c r="K937" s="274"/>
      <c r="L937" s="274"/>
      <c r="M937" s="273"/>
      <c r="N937" s="273"/>
      <c r="O937" s="273"/>
      <c r="P937" s="273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  <c r="AA937" s="272"/>
      <c r="AB937" s="272"/>
      <c r="AC937" s="272"/>
      <c r="AD937" s="272"/>
      <c r="AE937" s="272"/>
      <c r="AF937" s="272"/>
      <c r="AG937" s="272"/>
      <c r="AH937" s="272"/>
      <c r="AI937" s="272"/>
      <c r="AJ937" s="272"/>
    </row>
    <row r="938" spans="1:36" ht="15.75" customHeight="1">
      <c r="A938" s="272"/>
      <c r="B938" s="274"/>
      <c r="C938" s="274"/>
      <c r="D938" s="273"/>
      <c r="E938" s="274"/>
      <c r="F938" s="274"/>
      <c r="G938" s="273"/>
      <c r="H938" s="273"/>
      <c r="I938" s="273"/>
      <c r="J938" s="273"/>
      <c r="K938" s="274"/>
      <c r="L938" s="274"/>
      <c r="M938" s="273"/>
      <c r="N938" s="273"/>
      <c r="O938" s="273"/>
      <c r="P938" s="273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  <c r="AA938" s="272"/>
      <c r="AB938" s="272"/>
      <c r="AC938" s="272"/>
      <c r="AD938" s="272"/>
      <c r="AE938" s="272"/>
      <c r="AF938" s="272"/>
      <c r="AG938" s="272"/>
      <c r="AH938" s="272"/>
      <c r="AI938" s="272"/>
      <c r="AJ938" s="272"/>
    </row>
    <row r="939" spans="1:36" ht="15.75" customHeight="1">
      <c r="A939" s="272"/>
      <c r="B939" s="274"/>
      <c r="C939" s="274"/>
      <c r="D939" s="273"/>
      <c r="E939" s="274"/>
      <c r="F939" s="274"/>
      <c r="G939" s="273"/>
      <c r="H939" s="273"/>
      <c r="I939" s="273"/>
      <c r="J939" s="273"/>
      <c r="K939" s="274"/>
      <c r="L939" s="274"/>
      <c r="M939" s="273"/>
      <c r="N939" s="273"/>
      <c r="O939" s="273"/>
      <c r="P939" s="273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  <c r="AA939" s="272"/>
      <c r="AB939" s="272"/>
      <c r="AC939" s="272"/>
      <c r="AD939" s="272"/>
      <c r="AE939" s="272"/>
      <c r="AF939" s="272"/>
      <c r="AG939" s="272"/>
      <c r="AH939" s="272"/>
      <c r="AI939" s="272"/>
      <c r="AJ939" s="272"/>
    </row>
    <row r="940" spans="1:36" ht="15.75" customHeight="1">
      <c r="A940" s="272"/>
      <c r="B940" s="274"/>
      <c r="C940" s="274"/>
      <c r="D940" s="273"/>
      <c r="E940" s="274"/>
      <c r="F940" s="274"/>
      <c r="G940" s="273"/>
      <c r="H940" s="273"/>
      <c r="I940" s="273"/>
      <c r="J940" s="273"/>
      <c r="K940" s="274"/>
      <c r="L940" s="274"/>
      <c r="M940" s="273"/>
      <c r="N940" s="273"/>
      <c r="O940" s="273"/>
      <c r="P940" s="273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  <c r="AA940" s="272"/>
      <c r="AB940" s="272"/>
      <c r="AC940" s="272"/>
      <c r="AD940" s="272"/>
      <c r="AE940" s="272"/>
      <c r="AF940" s="272"/>
      <c r="AG940" s="272"/>
      <c r="AH940" s="272"/>
      <c r="AI940" s="272"/>
      <c r="AJ940" s="272"/>
    </row>
    <row r="941" spans="1:36" ht="15.75" customHeight="1">
      <c r="A941" s="272"/>
      <c r="B941" s="274"/>
      <c r="C941" s="274"/>
      <c r="D941" s="273"/>
      <c r="E941" s="274"/>
      <c r="F941" s="274"/>
      <c r="G941" s="273"/>
      <c r="H941" s="273"/>
      <c r="I941" s="273"/>
      <c r="J941" s="273"/>
      <c r="K941" s="274"/>
      <c r="L941" s="274"/>
      <c r="M941" s="273"/>
      <c r="N941" s="273"/>
      <c r="O941" s="273"/>
      <c r="P941" s="273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  <c r="AA941" s="272"/>
      <c r="AB941" s="272"/>
      <c r="AC941" s="272"/>
      <c r="AD941" s="272"/>
      <c r="AE941" s="272"/>
      <c r="AF941" s="272"/>
      <c r="AG941" s="272"/>
      <c r="AH941" s="272"/>
      <c r="AI941" s="272"/>
      <c r="AJ941" s="272"/>
    </row>
    <row r="942" spans="1:36" ht="15.75" customHeight="1">
      <c r="A942" s="272"/>
      <c r="B942" s="274"/>
      <c r="C942" s="274"/>
      <c r="D942" s="273"/>
      <c r="E942" s="274"/>
      <c r="F942" s="274"/>
      <c r="G942" s="273"/>
      <c r="H942" s="273"/>
      <c r="I942" s="273"/>
      <c r="J942" s="273"/>
      <c r="K942" s="274"/>
      <c r="L942" s="274"/>
      <c r="M942" s="273"/>
      <c r="N942" s="273"/>
      <c r="O942" s="273"/>
      <c r="P942" s="273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  <c r="AA942" s="272"/>
      <c r="AB942" s="272"/>
      <c r="AC942" s="272"/>
      <c r="AD942" s="272"/>
      <c r="AE942" s="272"/>
      <c r="AF942" s="272"/>
      <c r="AG942" s="272"/>
      <c r="AH942" s="272"/>
      <c r="AI942" s="272"/>
      <c r="AJ942" s="272"/>
    </row>
    <row r="943" spans="1:36" ht="15.75" customHeight="1">
      <c r="A943" s="272"/>
      <c r="B943" s="274"/>
      <c r="C943" s="274"/>
      <c r="D943" s="273"/>
      <c r="E943" s="274"/>
      <c r="F943" s="274"/>
      <c r="G943" s="273"/>
      <c r="H943" s="273"/>
      <c r="I943" s="273"/>
      <c r="J943" s="273"/>
      <c r="K943" s="274"/>
      <c r="L943" s="274"/>
      <c r="M943" s="273"/>
      <c r="N943" s="273"/>
      <c r="O943" s="273"/>
      <c r="P943" s="273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  <c r="AA943" s="272"/>
      <c r="AB943" s="272"/>
      <c r="AC943" s="272"/>
      <c r="AD943" s="272"/>
      <c r="AE943" s="272"/>
      <c r="AF943" s="272"/>
      <c r="AG943" s="272"/>
      <c r="AH943" s="272"/>
      <c r="AI943" s="272"/>
      <c r="AJ943" s="272"/>
    </row>
    <row r="944" spans="1:36" ht="15.75" customHeight="1">
      <c r="A944" s="272"/>
      <c r="B944" s="274"/>
      <c r="C944" s="274"/>
      <c r="D944" s="273"/>
      <c r="E944" s="274"/>
      <c r="F944" s="274"/>
      <c r="G944" s="273"/>
      <c r="H944" s="273"/>
      <c r="I944" s="273"/>
      <c r="J944" s="273"/>
      <c r="K944" s="274"/>
      <c r="L944" s="274"/>
      <c r="M944" s="273"/>
      <c r="N944" s="273"/>
      <c r="O944" s="273"/>
      <c r="P944" s="273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  <c r="AA944" s="272"/>
      <c r="AB944" s="272"/>
      <c r="AC944" s="272"/>
      <c r="AD944" s="272"/>
      <c r="AE944" s="272"/>
      <c r="AF944" s="272"/>
      <c r="AG944" s="272"/>
      <c r="AH944" s="272"/>
      <c r="AI944" s="272"/>
      <c r="AJ944" s="272"/>
    </row>
    <row r="945" spans="1:36" ht="15.75" customHeight="1">
      <c r="A945" s="272"/>
      <c r="B945" s="274"/>
      <c r="C945" s="274"/>
      <c r="D945" s="273"/>
      <c r="E945" s="274"/>
      <c r="F945" s="274"/>
      <c r="G945" s="273"/>
      <c r="H945" s="273"/>
      <c r="I945" s="273"/>
      <c r="J945" s="273"/>
      <c r="K945" s="274"/>
      <c r="L945" s="274"/>
      <c r="M945" s="273"/>
      <c r="N945" s="273"/>
      <c r="O945" s="273"/>
      <c r="P945" s="273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  <c r="AA945" s="272"/>
      <c r="AB945" s="272"/>
      <c r="AC945" s="272"/>
      <c r="AD945" s="272"/>
      <c r="AE945" s="272"/>
      <c r="AF945" s="272"/>
      <c r="AG945" s="272"/>
      <c r="AH945" s="272"/>
      <c r="AI945" s="272"/>
      <c r="AJ945" s="272"/>
    </row>
    <row r="946" spans="1:36" ht="15.75" customHeight="1">
      <c r="A946" s="272"/>
      <c r="B946" s="274"/>
      <c r="C946" s="274"/>
      <c r="D946" s="273"/>
      <c r="E946" s="274"/>
      <c r="F946" s="274"/>
      <c r="G946" s="273"/>
      <c r="H946" s="273"/>
      <c r="I946" s="273"/>
      <c r="J946" s="273"/>
      <c r="K946" s="274"/>
      <c r="L946" s="274"/>
      <c r="M946" s="273"/>
      <c r="N946" s="273"/>
      <c r="O946" s="273"/>
      <c r="P946" s="273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  <c r="AA946" s="272"/>
      <c r="AB946" s="272"/>
      <c r="AC946" s="272"/>
      <c r="AD946" s="272"/>
      <c r="AE946" s="272"/>
      <c r="AF946" s="272"/>
      <c r="AG946" s="272"/>
      <c r="AH946" s="272"/>
      <c r="AI946" s="272"/>
      <c r="AJ946" s="272"/>
    </row>
    <row r="947" spans="1:36" ht="15.75" customHeight="1">
      <c r="A947" s="272"/>
      <c r="B947" s="274"/>
      <c r="C947" s="274"/>
      <c r="D947" s="273"/>
      <c r="E947" s="274"/>
      <c r="F947" s="274"/>
      <c r="G947" s="273"/>
      <c r="H947" s="273"/>
      <c r="I947" s="273"/>
      <c r="J947" s="273"/>
      <c r="K947" s="274"/>
      <c r="L947" s="274"/>
      <c r="M947" s="273"/>
      <c r="N947" s="273"/>
      <c r="O947" s="273"/>
      <c r="P947" s="273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  <c r="AA947" s="272"/>
      <c r="AB947" s="272"/>
      <c r="AC947" s="272"/>
      <c r="AD947" s="272"/>
      <c r="AE947" s="272"/>
      <c r="AF947" s="272"/>
      <c r="AG947" s="272"/>
      <c r="AH947" s="272"/>
      <c r="AI947" s="272"/>
      <c r="AJ947" s="272"/>
    </row>
    <row r="948" spans="1:36" ht="15.75" customHeight="1">
      <c r="A948" s="272"/>
      <c r="B948" s="274"/>
      <c r="C948" s="274"/>
      <c r="D948" s="273"/>
      <c r="E948" s="274"/>
      <c r="F948" s="274"/>
      <c r="G948" s="273"/>
      <c r="H948" s="273"/>
      <c r="I948" s="273"/>
      <c r="J948" s="273"/>
      <c r="K948" s="274"/>
      <c r="L948" s="274"/>
      <c r="M948" s="273"/>
      <c r="N948" s="273"/>
      <c r="O948" s="273"/>
      <c r="P948" s="273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  <c r="AA948" s="272"/>
      <c r="AB948" s="272"/>
      <c r="AC948" s="272"/>
      <c r="AD948" s="272"/>
      <c r="AE948" s="272"/>
      <c r="AF948" s="272"/>
      <c r="AG948" s="272"/>
      <c r="AH948" s="272"/>
      <c r="AI948" s="272"/>
      <c r="AJ948" s="272"/>
    </row>
    <row r="949" spans="1:36" ht="15.75" customHeight="1">
      <c r="A949" s="272"/>
      <c r="B949" s="274"/>
      <c r="C949" s="274"/>
      <c r="D949" s="273"/>
      <c r="E949" s="274"/>
      <c r="F949" s="274"/>
      <c r="G949" s="273"/>
      <c r="H949" s="273"/>
      <c r="I949" s="273"/>
      <c r="J949" s="273"/>
      <c r="K949" s="274"/>
      <c r="L949" s="274"/>
      <c r="M949" s="273"/>
      <c r="N949" s="273"/>
      <c r="O949" s="273"/>
      <c r="P949" s="273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  <c r="AA949" s="272"/>
      <c r="AB949" s="272"/>
      <c r="AC949" s="272"/>
      <c r="AD949" s="272"/>
      <c r="AE949" s="272"/>
      <c r="AF949" s="272"/>
      <c r="AG949" s="272"/>
      <c r="AH949" s="272"/>
      <c r="AI949" s="272"/>
      <c r="AJ949" s="272"/>
    </row>
    <row r="950" spans="1:36" ht="15.75" customHeight="1">
      <c r="A950" s="272"/>
      <c r="B950" s="274"/>
      <c r="C950" s="274"/>
      <c r="D950" s="273"/>
      <c r="E950" s="274"/>
      <c r="F950" s="274"/>
      <c r="G950" s="273"/>
      <c r="H950" s="273"/>
      <c r="I950" s="273"/>
      <c r="J950" s="273"/>
      <c r="K950" s="274"/>
      <c r="L950" s="274"/>
      <c r="M950" s="273"/>
      <c r="N950" s="273"/>
      <c r="O950" s="273"/>
      <c r="P950" s="273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  <c r="AA950" s="272"/>
      <c r="AB950" s="272"/>
      <c r="AC950" s="272"/>
      <c r="AD950" s="272"/>
      <c r="AE950" s="272"/>
      <c r="AF950" s="272"/>
      <c r="AG950" s="272"/>
      <c r="AH950" s="272"/>
      <c r="AI950" s="272"/>
      <c r="AJ950" s="272"/>
    </row>
    <row r="951" spans="1:36" ht="15.75" customHeight="1">
      <c r="A951" s="272"/>
      <c r="B951" s="274"/>
      <c r="C951" s="274"/>
      <c r="D951" s="273"/>
      <c r="E951" s="274"/>
      <c r="F951" s="274"/>
      <c r="G951" s="273"/>
      <c r="H951" s="273"/>
      <c r="I951" s="273"/>
      <c r="J951" s="273"/>
      <c r="K951" s="274"/>
      <c r="L951" s="274"/>
      <c r="M951" s="273"/>
      <c r="N951" s="273"/>
      <c r="O951" s="273"/>
      <c r="P951" s="273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  <c r="AA951" s="272"/>
      <c r="AB951" s="272"/>
      <c r="AC951" s="272"/>
      <c r="AD951" s="272"/>
      <c r="AE951" s="272"/>
      <c r="AF951" s="272"/>
      <c r="AG951" s="272"/>
      <c r="AH951" s="272"/>
      <c r="AI951" s="272"/>
      <c r="AJ951" s="272"/>
    </row>
    <row r="952" spans="1:36" ht="15.75" customHeight="1">
      <c r="A952" s="272"/>
      <c r="B952" s="274"/>
      <c r="C952" s="274"/>
      <c r="D952" s="273"/>
      <c r="E952" s="274"/>
      <c r="F952" s="274"/>
      <c r="G952" s="273"/>
      <c r="H952" s="273"/>
      <c r="I952" s="273"/>
      <c r="J952" s="273"/>
      <c r="K952" s="274"/>
      <c r="L952" s="274"/>
      <c r="M952" s="273"/>
      <c r="N952" s="273"/>
      <c r="O952" s="273"/>
      <c r="P952" s="273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  <c r="AA952" s="272"/>
      <c r="AB952" s="272"/>
      <c r="AC952" s="272"/>
      <c r="AD952" s="272"/>
      <c r="AE952" s="272"/>
      <c r="AF952" s="272"/>
      <c r="AG952" s="272"/>
      <c r="AH952" s="272"/>
      <c r="AI952" s="272"/>
      <c r="AJ952" s="272"/>
    </row>
    <row r="953" spans="1:36" ht="15.75" customHeight="1">
      <c r="A953" s="272"/>
      <c r="B953" s="274"/>
      <c r="C953" s="274"/>
      <c r="D953" s="273"/>
      <c r="E953" s="274"/>
      <c r="F953" s="274"/>
      <c r="G953" s="273"/>
      <c r="H953" s="273"/>
      <c r="I953" s="273"/>
      <c r="J953" s="273"/>
      <c r="K953" s="274"/>
      <c r="L953" s="274"/>
      <c r="M953" s="273"/>
      <c r="N953" s="273"/>
      <c r="O953" s="273"/>
      <c r="P953" s="273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  <c r="AA953" s="272"/>
      <c r="AB953" s="272"/>
      <c r="AC953" s="272"/>
      <c r="AD953" s="272"/>
      <c r="AE953" s="272"/>
      <c r="AF953" s="272"/>
      <c r="AG953" s="272"/>
      <c r="AH953" s="272"/>
      <c r="AI953" s="272"/>
      <c r="AJ953" s="272"/>
    </row>
    <row r="954" spans="1:36" ht="15.75" customHeight="1">
      <c r="A954" s="272"/>
      <c r="B954" s="274"/>
      <c r="C954" s="274"/>
      <c r="D954" s="273"/>
      <c r="E954" s="274"/>
      <c r="F954" s="274"/>
      <c r="G954" s="273"/>
      <c r="H954" s="273"/>
      <c r="I954" s="273"/>
      <c r="J954" s="273"/>
      <c r="K954" s="274"/>
      <c r="L954" s="274"/>
      <c r="M954" s="273"/>
      <c r="N954" s="273"/>
      <c r="O954" s="273"/>
      <c r="P954" s="273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  <c r="AA954" s="272"/>
      <c r="AB954" s="272"/>
      <c r="AC954" s="272"/>
      <c r="AD954" s="272"/>
      <c r="AE954" s="272"/>
      <c r="AF954" s="272"/>
      <c r="AG954" s="272"/>
      <c r="AH954" s="272"/>
      <c r="AI954" s="272"/>
      <c r="AJ954" s="272"/>
    </row>
    <row r="955" spans="1:36" ht="15.75" customHeight="1">
      <c r="A955" s="272"/>
      <c r="B955" s="274"/>
      <c r="C955" s="274"/>
      <c r="D955" s="273"/>
      <c r="E955" s="274"/>
      <c r="F955" s="274"/>
      <c r="G955" s="273"/>
      <c r="H955" s="273"/>
      <c r="I955" s="273"/>
      <c r="J955" s="273"/>
      <c r="K955" s="274"/>
      <c r="L955" s="274"/>
      <c r="M955" s="273"/>
      <c r="N955" s="273"/>
      <c r="O955" s="273"/>
      <c r="P955" s="273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  <c r="AA955" s="272"/>
      <c r="AB955" s="272"/>
      <c r="AC955" s="272"/>
      <c r="AD955" s="272"/>
      <c r="AE955" s="272"/>
      <c r="AF955" s="272"/>
      <c r="AG955" s="272"/>
      <c r="AH955" s="272"/>
      <c r="AI955" s="272"/>
      <c r="AJ955" s="272"/>
    </row>
    <row r="956" spans="1:36" ht="15.75" customHeight="1">
      <c r="A956" s="272"/>
      <c r="B956" s="274"/>
      <c r="C956" s="274"/>
      <c r="D956" s="273"/>
      <c r="E956" s="274"/>
      <c r="F956" s="274"/>
      <c r="G956" s="273"/>
      <c r="H956" s="273"/>
      <c r="I956" s="273"/>
      <c r="J956" s="273"/>
      <c r="K956" s="274"/>
      <c r="L956" s="274"/>
      <c r="M956" s="273"/>
      <c r="N956" s="273"/>
      <c r="O956" s="273"/>
      <c r="P956" s="273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  <c r="AA956" s="272"/>
      <c r="AB956" s="272"/>
      <c r="AC956" s="272"/>
      <c r="AD956" s="272"/>
      <c r="AE956" s="272"/>
      <c r="AF956" s="272"/>
      <c r="AG956" s="272"/>
      <c r="AH956" s="272"/>
      <c r="AI956" s="272"/>
      <c r="AJ956" s="272"/>
    </row>
    <row r="957" spans="1:36" ht="15.75" customHeight="1">
      <c r="A957" s="272"/>
      <c r="B957" s="274"/>
      <c r="C957" s="274"/>
      <c r="D957" s="273"/>
      <c r="E957" s="274"/>
      <c r="F957" s="274"/>
      <c r="G957" s="273"/>
      <c r="H957" s="273"/>
      <c r="I957" s="273"/>
      <c r="J957" s="273"/>
      <c r="K957" s="274"/>
      <c r="L957" s="274"/>
      <c r="M957" s="273"/>
      <c r="N957" s="273"/>
      <c r="O957" s="273"/>
      <c r="P957" s="273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  <c r="AA957" s="272"/>
      <c r="AB957" s="272"/>
      <c r="AC957" s="272"/>
      <c r="AD957" s="272"/>
      <c r="AE957" s="272"/>
      <c r="AF957" s="272"/>
      <c r="AG957" s="272"/>
      <c r="AH957" s="272"/>
      <c r="AI957" s="272"/>
      <c r="AJ957" s="272"/>
    </row>
    <row r="958" spans="1:36" ht="15.75" customHeight="1">
      <c r="A958" s="272"/>
      <c r="B958" s="274"/>
      <c r="C958" s="274"/>
      <c r="D958" s="273"/>
      <c r="E958" s="274"/>
      <c r="F958" s="274"/>
      <c r="G958" s="273"/>
      <c r="H958" s="273"/>
      <c r="I958" s="273"/>
      <c r="J958" s="273"/>
      <c r="K958" s="274"/>
      <c r="L958" s="274"/>
      <c r="M958" s="273"/>
      <c r="N958" s="273"/>
      <c r="O958" s="273"/>
      <c r="P958" s="273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  <c r="AA958" s="272"/>
      <c r="AB958" s="272"/>
      <c r="AC958" s="272"/>
      <c r="AD958" s="272"/>
      <c r="AE958" s="272"/>
      <c r="AF958" s="272"/>
      <c r="AG958" s="272"/>
      <c r="AH958" s="272"/>
      <c r="AI958" s="272"/>
      <c r="AJ958" s="272"/>
    </row>
    <row r="959" spans="1:36" ht="15.75" customHeight="1">
      <c r="A959" s="272"/>
      <c r="B959" s="274"/>
      <c r="C959" s="274"/>
      <c r="D959" s="273"/>
      <c r="E959" s="274"/>
      <c r="F959" s="274"/>
      <c r="G959" s="273"/>
      <c r="H959" s="273"/>
      <c r="I959" s="273"/>
      <c r="J959" s="273"/>
      <c r="K959" s="274"/>
      <c r="L959" s="274"/>
      <c r="M959" s="273"/>
      <c r="N959" s="273"/>
      <c r="O959" s="273"/>
      <c r="P959" s="273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  <c r="AA959" s="272"/>
      <c r="AB959" s="272"/>
      <c r="AC959" s="272"/>
      <c r="AD959" s="272"/>
      <c r="AE959" s="272"/>
      <c r="AF959" s="272"/>
      <c r="AG959" s="272"/>
      <c r="AH959" s="272"/>
      <c r="AI959" s="272"/>
      <c r="AJ959" s="272"/>
    </row>
    <row r="960" spans="1:36" ht="15.75" customHeight="1">
      <c r="A960" s="272"/>
      <c r="B960" s="274"/>
      <c r="C960" s="274"/>
      <c r="D960" s="273"/>
      <c r="E960" s="274"/>
      <c r="F960" s="274"/>
      <c r="G960" s="273"/>
      <c r="H960" s="273"/>
      <c r="I960" s="273"/>
      <c r="J960" s="273"/>
      <c r="K960" s="274"/>
      <c r="L960" s="274"/>
      <c r="M960" s="273"/>
      <c r="N960" s="273"/>
      <c r="O960" s="273"/>
      <c r="P960" s="273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  <c r="AA960" s="272"/>
      <c r="AB960" s="272"/>
      <c r="AC960" s="272"/>
      <c r="AD960" s="272"/>
      <c r="AE960" s="272"/>
      <c r="AF960" s="272"/>
      <c r="AG960" s="272"/>
      <c r="AH960" s="272"/>
      <c r="AI960" s="272"/>
      <c r="AJ960" s="272"/>
    </row>
    <row r="961" spans="1:36" ht="15.75" customHeight="1">
      <c r="A961" s="272"/>
      <c r="B961" s="274"/>
      <c r="C961" s="274"/>
      <c r="D961" s="273"/>
      <c r="E961" s="274"/>
      <c r="F961" s="274"/>
      <c r="G961" s="273"/>
      <c r="H961" s="273"/>
      <c r="I961" s="273"/>
      <c r="J961" s="273"/>
      <c r="K961" s="274"/>
      <c r="L961" s="274"/>
      <c r="M961" s="273"/>
      <c r="N961" s="273"/>
      <c r="O961" s="273"/>
      <c r="P961" s="273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  <c r="AA961" s="272"/>
      <c r="AB961" s="272"/>
      <c r="AC961" s="272"/>
      <c r="AD961" s="272"/>
      <c r="AE961" s="272"/>
      <c r="AF961" s="272"/>
      <c r="AG961" s="272"/>
      <c r="AH961" s="272"/>
      <c r="AI961" s="272"/>
      <c r="AJ961" s="272"/>
    </row>
    <row r="962" spans="1:36" ht="15.75" customHeight="1">
      <c r="A962" s="272"/>
      <c r="B962" s="274"/>
      <c r="C962" s="274"/>
      <c r="D962" s="273"/>
      <c r="E962" s="274"/>
      <c r="F962" s="274"/>
      <c r="G962" s="273"/>
      <c r="H962" s="273"/>
      <c r="I962" s="273"/>
      <c r="J962" s="273"/>
      <c r="K962" s="274"/>
      <c r="L962" s="274"/>
      <c r="M962" s="273"/>
      <c r="N962" s="273"/>
      <c r="O962" s="273"/>
      <c r="P962" s="273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  <c r="AA962" s="272"/>
      <c r="AB962" s="272"/>
      <c r="AC962" s="272"/>
      <c r="AD962" s="272"/>
      <c r="AE962" s="272"/>
      <c r="AF962" s="272"/>
      <c r="AG962" s="272"/>
      <c r="AH962" s="272"/>
      <c r="AI962" s="272"/>
      <c r="AJ962" s="272"/>
    </row>
    <row r="963" spans="1:36" ht="15.75" customHeight="1">
      <c r="A963" s="272"/>
      <c r="B963" s="274"/>
      <c r="C963" s="274"/>
      <c r="D963" s="273"/>
      <c r="E963" s="274"/>
      <c r="F963" s="274"/>
      <c r="G963" s="273"/>
      <c r="H963" s="273"/>
      <c r="I963" s="273"/>
      <c r="J963" s="273"/>
      <c r="K963" s="274"/>
      <c r="L963" s="274"/>
      <c r="M963" s="273"/>
      <c r="N963" s="273"/>
      <c r="O963" s="273"/>
      <c r="P963" s="273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  <c r="AA963" s="272"/>
      <c r="AB963" s="272"/>
      <c r="AC963" s="272"/>
      <c r="AD963" s="272"/>
      <c r="AE963" s="272"/>
      <c r="AF963" s="272"/>
      <c r="AG963" s="272"/>
      <c r="AH963" s="272"/>
      <c r="AI963" s="272"/>
      <c r="AJ963" s="272"/>
    </row>
    <row r="964" spans="1:36" ht="15.75" customHeight="1">
      <c r="A964" s="272"/>
      <c r="B964" s="274"/>
      <c r="C964" s="274"/>
      <c r="D964" s="273"/>
      <c r="E964" s="274"/>
      <c r="F964" s="274"/>
      <c r="G964" s="273"/>
      <c r="H964" s="273"/>
      <c r="I964" s="273"/>
      <c r="J964" s="273"/>
      <c r="K964" s="274"/>
      <c r="L964" s="274"/>
      <c r="M964" s="273"/>
      <c r="N964" s="273"/>
      <c r="O964" s="273"/>
      <c r="P964" s="273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  <c r="AA964" s="272"/>
      <c r="AB964" s="272"/>
      <c r="AC964" s="272"/>
      <c r="AD964" s="272"/>
      <c r="AE964" s="272"/>
      <c r="AF964" s="272"/>
      <c r="AG964" s="272"/>
      <c r="AH964" s="272"/>
      <c r="AI964" s="272"/>
      <c r="AJ964" s="272"/>
    </row>
    <row r="965" spans="1:36" ht="15.75" customHeight="1">
      <c r="A965" s="272"/>
      <c r="B965" s="274"/>
      <c r="C965" s="274"/>
      <c r="D965" s="273"/>
      <c r="E965" s="274"/>
      <c r="F965" s="274"/>
      <c r="G965" s="273"/>
      <c r="H965" s="273"/>
      <c r="I965" s="273"/>
      <c r="J965" s="273"/>
      <c r="K965" s="274"/>
      <c r="L965" s="274"/>
      <c r="M965" s="273"/>
      <c r="N965" s="273"/>
      <c r="O965" s="273"/>
      <c r="P965" s="273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  <c r="AA965" s="272"/>
      <c r="AB965" s="272"/>
      <c r="AC965" s="272"/>
      <c r="AD965" s="272"/>
      <c r="AE965" s="272"/>
      <c r="AF965" s="272"/>
      <c r="AG965" s="272"/>
      <c r="AH965" s="272"/>
      <c r="AI965" s="272"/>
      <c r="AJ965" s="272"/>
    </row>
    <row r="966" spans="1:36" ht="15.75" customHeight="1">
      <c r="A966" s="272"/>
      <c r="B966" s="274"/>
      <c r="C966" s="274"/>
      <c r="D966" s="273"/>
      <c r="E966" s="274"/>
      <c r="F966" s="274"/>
      <c r="G966" s="273"/>
      <c r="H966" s="273"/>
      <c r="I966" s="273"/>
      <c r="J966" s="273"/>
      <c r="K966" s="274"/>
      <c r="L966" s="274"/>
      <c r="M966" s="273"/>
      <c r="N966" s="273"/>
      <c r="O966" s="273"/>
      <c r="P966" s="273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  <c r="AA966" s="272"/>
      <c r="AB966" s="272"/>
      <c r="AC966" s="272"/>
      <c r="AD966" s="272"/>
      <c r="AE966" s="272"/>
      <c r="AF966" s="272"/>
      <c r="AG966" s="272"/>
      <c r="AH966" s="272"/>
      <c r="AI966" s="272"/>
      <c r="AJ966" s="272"/>
    </row>
    <row r="967" spans="1:36" ht="15.75" customHeight="1">
      <c r="A967" s="272"/>
      <c r="B967" s="274"/>
      <c r="C967" s="274"/>
      <c r="D967" s="273"/>
      <c r="E967" s="274"/>
      <c r="F967" s="274"/>
      <c r="G967" s="273"/>
      <c r="H967" s="273"/>
      <c r="I967" s="273"/>
      <c r="J967" s="273"/>
      <c r="K967" s="274"/>
      <c r="L967" s="274"/>
      <c r="M967" s="273"/>
      <c r="N967" s="273"/>
      <c r="O967" s="273"/>
      <c r="P967" s="273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  <c r="AA967" s="272"/>
      <c r="AB967" s="272"/>
      <c r="AC967" s="272"/>
      <c r="AD967" s="272"/>
      <c r="AE967" s="272"/>
      <c r="AF967" s="272"/>
      <c r="AG967" s="272"/>
      <c r="AH967" s="272"/>
      <c r="AI967" s="272"/>
      <c r="AJ967" s="272"/>
    </row>
    <row r="968" spans="1:36" ht="15.75" customHeight="1">
      <c r="A968" s="272"/>
      <c r="B968" s="274"/>
      <c r="C968" s="274"/>
      <c r="D968" s="273"/>
      <c r="E968" s="274"/>
      <c r="F968" s="274"/>
      <c r="G968" s="273"/>
      <c r="H968" s="273"/>
      <c r="I968" s="273"/>
      <c r="J968" s="273"/>
      <c r="K968" s="274"/>
      <c r="L968" s="274"/>
      <c r="M968" s="273"/>
      <c r="N968" s="273"/>
      <c r="O968" s="273"/>
      <c r="P968" s="273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  <c r="AA968" s="272"/>
      <c r="AB968" s="272"/>
      <c r="AC968" s="272"/>
      <c r="AD968" s="272"/>
      <c r="AE968" s="272"/>
      <c r="AF968" s="272"/>
      <c r="AG968" s="272"/>
      <c r="AH968" s="272"/>
      <c r="AI968" s="272"/>
      <c r="AJ968" s="272"/>
    </row>
    <row r="969" spans="1:36" ht="15.75" customHeight="1">
      <c r="A969" s="272"/>
      <c r="B969" s="274"/>
      <c r="C969" s="274"/>
      <c r="D969" s="273"/>
      <c r="E969" s="274"/>
      <c r="F969" s="274"/>
      <c r="G969" s="273"/>
      <c r="H969" s="273"/>
      <c r="I969" s="273"/>
      <c r="J969" s="273"/>
      <c r="K969" s="274"/>
      <c r="L969" s="274"/>
      <c r="M969" s="273"/>
      <c r="N969" s="273"/>
      <c r="O969" s="273"/>
      <c r="P969" s="273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  <c r="AA969" s="272"/>
      <c r="AB969" s="272"/>
      <c r="AC969" s="272"/>
      <c r="AD969" s="272"/>
      <c r="AE969" s="272"/>
      <c r="AF969" s="272"/>
      <c r="AG969" s="272"/>
      <c r="AH969" s="272"/>
      <c r="AI969" s="272"/>
      <c r="AJ969" s="272"/>
    </row>
    <row r="970" spans="1:36" ht="15.75" customHeight="1">
      <c r="A970" s="272"/>
      <c r="B970" s="274"/>
      <c r="C970" s="274"/>
      <c r="D970" s="273"/>
      <c r="E970" s="274"/>
      <c r="F970" s="274"/>
      <c r="G970" s="273"/>
      <c r="H970" s="273"/>
      <c r="I970" s="273"/>
      <c r="J970" s="273"/>
      <c r="K970" s="274"/>
      <c r="L970" s="274"/>
      <c r="M970" s="273"/>
      <c r="N970" s="273"/>
      <c r="O970" s="273"/>
      <c r="P970" s="273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  <c r="AA970" s="272"/>
      <c r="AB970" s="272"/>
      <c r="AC970" s="272"/>
      <c r="AD970" s="272"/>
      <c r="AE970" s="272"/>
      <c r="AF970" s="272"/>
      <c r="AG970" s="272"/>
      <c r="AH970" s="272"/>
      <c r="AI970" s="272"/>
      <c r="AJ970" s="272"/>
    </row>
    <row r="971" spans="1:36" ht="15.75" customHeight="1">
      <c r="A971" s="272"/>
      <c r="B971" s="274"/>
      <c r="C971" s="274"/>
      <c r="D971" s="273"/>
      <c r="E971" s="274"/>
      <c r="F971" s="274"/>
      <c r="G971" s="273"/>
      <c r="H971" s="273"/>
      <c r="I971" s="273"/>
      <c r="J971" s="273"/>
      <c r="K971" s="274"/>
      <c r="L971" s="274"/>
      <c r="M971" s="273"/>
      <c r="N971" s="273"/>
      <c r="O971" s="273"/>
      <c r="P971" s="273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  <c r="AA971" s="272"/>
      <c r="AB971" s="272"/>
      <c r="AC971" s="272"/>
      <c r="AD971" s="272"/>
      <c r="AE971" s="272"/>
      <c r="AF971" s="272"/>
      <c r="AG971" s="272"/>
      <c r="AH971" s="272"/>
      <c r="AI971" s="272"/>
      <c r="AJ971" s="272"/>
    </row>
    <row r="972" spans="1:36" ht="15.75" customHeight="1">
      <c r="A972" s="272"/>
      <c r="B972" s="274"/>
      <c r="C972" s="274"/>
      <c r="D972" s="273"/>
      <c r="E972" s="274"/>
      <c r="F972" s="274"/>
      <c r="G972" s="273"/>
      <c r="H972" s="273"/>
      <c r="I972" s="273"/>
      <c r="J972" s="273"/>
      <c r="K972" s="274"/>
      <c r="L972" s="274"/>
      <c r="M972" s="273"/>
      <c r="N972" s="273"/>
      <c r="O972" s="273"/>
      <c r="P972" s="273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  <c r="AA972" s="272"/>
      <c r="AB972" s="272"/>
      <c r="AC972" s="272"/>
      <c r="AD972" s="272"/>
      <c r="AE972" s="272"/>
      <c r="AF972" s="272"/>
      <c r="AG972" s="272"/>
      <c r="AH972" s="272"/>
      <c r="AI972" s="272"/>
      <c r="AJ972" s="272"/>
    </row>
    <row r="973" spans="1:36" ht="15.75" customHeight="1">
      <c r="A973" s="272"/>
      <c r="B973" s="274"/>
      <c r="C973" s="274"/>
      <c r="D973" s="273"/>
      <c r="E973" s="274"/>
      <c r="F973" s="274"/>
      <c r="G973" s="273"/>
      <c r="H973" s="273"/>
      <c r="I973" s="273"/>
      <c r="J973" s="273"/>
      <c r="K973" s="274"/>
      <c r="L973" s="274"/>
      <c r="M973" s="273"/>
      <c r="N973" s="273"/>
      <c r="O973" s="273"/>
      <c r="P973" s="273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  <c r="AA973" s="272"/>
      <c r="AB973" s="272"/>
      <c r="AC973" s="272"/>
      <c r="AD973" s="272"/>
      <c r="AE973" s="272"/>
      <c r="AF973" s="272"/>
      <c r="AG973" s="272"/>
      <c r="AH973" s="272"/>
      <c r="AI973" s="272"/>
      <c r="AJ973" s="272"/>
    </row>
    <row r="974" spans="1:36" ht="15.75" customHeight="1">
      <c r="A974" s="272"/>
      <c r="B974" s="274"/>
      <c r="C974" s="274"/>
      <c r="D974" s="273"/>
      <c r="E974" s="274"/>
      <c r="F974" s="274"/>
      <c r="G974" s="273"/>
      <c r="H974" s="273"/>
      <c r="I974" s="273"/>
      <c r="J974" s="273"/>
      <c r="K974" s="274"/>
      <c r="L974" s="274"/>
      <c r="M974" s="273"/>
      <c r="N974" s="273"/>
      <c r="O974" s="273"/>
      <c r="P974" s="273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  <c r="AA974" s="272"/>
      <c r="AB974" s="272"/>
      <c r="AC974" s="272"/>
      <c r="AD974" s="272"/>
      <c r="AE974" s="272"/>
      <c r="AF974" s="272"/>
      <c r="AG974" s="272"/>
      <c r="AH974" s="272"/>
      <c r="AI974" s="272"/>
      <c r="AJ974" s="272"/>
    </row>
    <row r="975" spans="1:36" ht="15.75" customHeight="1">
      <c r="A975" s="272"/>
      <c r="B975" s="274"/>
      <c r="C975" s="274"/>
      <c r="D975" s="273"/>
      <c r="E975" s="274"/>
      <c r="F975" s="274"/>
      <c r="G975" s="273"/>
      <c r="H975" s="273"/>
      <c r="I975" s="273"/>
      <c r="J975" s="273"/>
      <c r="K975" s="274"/>
      <c r="L975" s="274"/>
      <c r="M975" s="273"/>
      <c r="N975" s="273"/>
      <c r="O975" s="273"/>
      <c r="P975" s="273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  <c r="AA975" s="272"/>
      <c r="AB975" s="272"/>
      <c r="AC975" s="272"/>
      <c r="AD975" s="272"/>
      <c r="AE975" s="272"/>
      <c r="AF975" s="272"/>
      <c r="AG975" s="272"/>
      <c r="AH975" s="272"/>
      <c r="AI975" s="272"/>
      <c r="AJ975" s="272"/>
    </row>
    <row r="976" spans="1:36" ht="15.75" customHeight="1">
      <c r="A976" s="272"/>
      <c r="B976" s="274"/>
      <c r="C976" s="274"/>
      <c r="D976" s="273"/>
      <c r="E976" s="274"/>
      <c r="F976" s="274"/>
      <c r="G976" s="273"/>
      <c r="H976" s="273"/>
      <c r="I976" s="273"/>
      <c r="J976" s="273"/>
      <c r="K976" s="274"/>
      <c r="L976" s="274"/>
      <c r="M976" s="273"/>
      <c r="N976" s="273"/>
      <c r="O976" s="273"/>
      <c r="P976" s="273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  <c r="AA976" s="272"/>
      <c r="AB976" s="272"/>
      <c r="AC976" s="272"/>
      <c r="AD976" s="272"/>
      <c r="AE976" s="272"/>
      <c r="AF976" s="272"/>
      <c r="AG976" s="272"/>
      <c r="AH976" s="272"/>
      <c r="AI976" s="272"/>
      <c r="AJ976" s="272"/>
    </row>
    <row r="977" spans="1:36" ht="15.75" customHeight="1">
      <c r="A977" s="272"/>
      <c r="B977" s="274"/>
      <c r="C977" s="274"/>
      <c r="D977" s="273"/>
      <c r="E977" s="274"/>
      <c r="F977" s="274"/>
      <c r="G977" s="273"/>
      <c r="H977" s="273"/>
      <c r="I977" s="273"/>
      <c r="J977" s="273"/>
      <c r="K977" s="274"/>
      <c r="L977" s="274"/>
      <c r="M977" s="273"/>
      <c r="N977" s="273"/>
      <c r="O977" s="273"/>
      <c r="P977" s="273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  <c r="AA977" s="272"/>
      <c r="AB977" s="272"/>
      <c r="AC977" s="272"/>
      <c r="AD977" s="272"/>
      <c r="AE977" s="272"/>
      <c r="AF977" s="272"/>
      <c r="AG977" s="272"/>
      <c r="AH977" s="272"/>
      <c r="AI977" s="272"/>
      <c r="AJ977" s="272"/>
    </row>
    <row r="978" spans="1:36" ht="15.75" customHeight="1">
      <c r="A978" s="272"/>
      <c r="B978" s="274"/>
      <c r="C978" s="274"/>
      <c r="D978" s="273"/>
      <c r="E978" s="274"/>
      <c r="F978" s="274"/>
      <c r="G978" s="273"/>
      <c r="H978" s="273"/>
      <c r="I978" s="273"/>
      <c r="J978" s="273"/>
      <c r="K978" s="274"/>
      <c r="L978" s="274"/>
      <c r="M978" s="273"/>
      <c r="N978" s="273"/>
      <c r="O978" s="273"/>
      <c r="P978" s="273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  <c r="AA978" s="272"/>
      <c r="AB978" s="272"/>
      <c r="AC978" s="272"/>
      <c r="AD978" s="272"/>
      <c r="AE978" s="272"/>
      <c r="AF978" s="272"/>
      <c r="AG978" s="272"/>
      <c r="AH978" s="272"/>
      <c r="AI978" s="272"/>
      <c r="AJ978" s="272"/>
    </row>
    <row r="979" spans="1:36" ht="15.75" customHeight="1">
      <c r="A979" s="272"/>
      <c r="B979" s="274"/>
      <c r="C979" s="274"/>
      <c r="D979" s="273"/>
      <c r="E979" s="274"/>
      <c r="F979" s="274"/>
      <c r="G979" s="273"/>
      <c r="H979" s="273"/>
      <c r="I979" s="273"/>
      <c r="J979" s="273"/>
      <c r="K979" s="274"/>
      <c r="L979" s="274"/>
      <c r="M979" s="273"/>
      <c r="N979" s="273"/>
      <c r="O979" s="273"/>
      <c r="P979" s="273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  <c r="AA979" s="272"/>
      <c r="AB979" s="272"/>
      <c r="AC979" s="272"/>
      <c r="AD979" s="272"/>
      <c r="AE979" s="272"/>
      <c r="AF979" s="272"/>
      <c r="AG979" s="272"/>
      <c r="AH979" s="272"/>
      <c r="AI979" s="272"/>
      <c r="AJ979" s="272"/>
    </row>
    <row r="980" spans="1:36" ht="15.75" customHeight="1">
      <c r="A980" s="272"/>
      <c r="B980" s="274"/>
      <c r="C980" s="274"/>
      <c r="D980" s="273"/>
      <c r="E980" s="274"/>
      <c r="F980" s="274"/>
      <c r="G980" s="273"/>
      <c r="H980" s="273"/>
      <c r="I980" s="273"/>
      <c r="J980" s="273"/>
      <c r="K980" s="274"/>
      <c r="L980" s="274"/>
      <c r="M980" s="273"/>
      <c r="N980" s="273"/>
      <c r="O980" s="273"/>
      <c r="P980" s="273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  <c r="AA980" s="272"/>
      <c r="AB980" s="272"/>
      <c r="AC980" s="272"/>
      <c r="AD980" s="272"/>
      <c r="AE980" s="272"/>
      <c r="AF980" s="272"/>
      <c r="AG980" s="272"/>
      <c r="AH980" s="272"/>
      <c r="AI980" s="272"/>
      <c r="AJ980" s="272"/>
    </row>
    <row r="981" spans="1:36" ht="15.75" customHeight="1">
      <c r="A981" s="272"/>
      <c r="B981" s="274"/>
      <c r="C981" s="274"/>
      <c r="D981" s="273"/>
      <c r="E981" s="274"/>
      <c r="F981" s="274"/>
      <c r="G981" s="273"/>
      <c r="H981" s="273"/>
      <c r="I981" s="273"/>
      <c r="J981" s="273"/>
      <c r="K981" s="274"/>
      <c r="L981" s="274"/>
      <c r="M981" s="273"/>
      <c r="N981" s="273"/>
      <c r="O981" s="273"/>
      <c r="P981" s="273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  <c r="AA981" s="272"/>
      <c r="AB981" s="272"/>
      <c r="AC981" s="272"/>
      <c r="AD981" s="272"/>
      <c r="AE981" s="272"/>
      <c r="AF981" s="272"/>
      <c r="AG981" s="272"/>
      <c r="AH981" s="272"/>
      <c r="AI981" s="272"/>
      <c r="AJ981" s="272"/>
    </row>
    <row r="982" spans="1:36" ht="15.75" customHeight="1">
      <c r="A982" s="272"/>
      <c r="B982" s="274"/>
      <c r="C982" s="274"/>
      <c r="D982" s="273"/>
      <c r="E982" s="274"/>
      <c r="F982" s="274"/>
      <c r="G982" s="273"/>
      <c r="H982" s="273"/>
      <c r="I982" s="273"/>
      <c r="J982" s="273"/>
      <c r="K982" s="274"/>
      <c r="L982" s="274"/>
      <c r="M982" s="273"/>
      <c r="N982" s="273"/>
      <c r="O982" s="273"/>
      <c r="P982" s="273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  <c r="AA982" s="272"/>
      <c r="AB982" s="272"/>
      <c r="AC982" s="272"/>
      <c r="AD982" s="272"/>
      <c r="AE982" s="272"/>
      <c r="AF982" s="272"/>
      <c r="AG982" s="272"/>
      <c r="AH982" s="272"/>
      <c r="AI982" s="272"/>
      <c r="AJ982" s="272"/>
    </row>
    <row r="983" spans="1:36" ht="15.75" customHeight="1">
      <c r="A983" s="272"/>
      <c r="B983" s="274"/>
      <c r="C983" s="274"/>
      <c r="D983" s="273"/>
      <c r="E983" s="274"/>
      <c r="F983" s="274"/>
      <c r="G983" s="273"/>
      <c r="H983" s="273"/>
      <c r="I983" s="273"/>
      <c r="J983" s="273"/>
      <c r="K983" s="274"/>
      <c r="L983" s="274"/>
      <c r="M983" s="273"/>
      <c r="N983" s="273"/>
      <c r="O983" s="273"/>
      <c r="P983" s="273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  <c r="AA983" s="272"/>
      <c r="AB983" s="272"/>
      <c r="AC983" s="272"/>
      <c r="AD983" s="272"/>
      <c r="AE983" s="272"/>
      <c r="AF983" s="272"/>
      <c r="AG983" s="272"/>
      <c r="AH983" s="272"/>
      <c r="AI983" s="272"/>
      <c r="AJ983" s="272"/>
    </row>
    <row r="984" spans="1:36" ht="15.75" customHeight="1">
      <c r="A984" s="272"/>
      <c r="B984" s="274"/>
      <c r="C984" s="274"/>
      <c r="D984" s="273"/>
      <c r="E984" s="274"/>
      <c r="F984" s="274"/>
      <c r="G984" s="273"/>
      <c r="H984" s="273"/>
      <c r="I984" s="273"/>
      <c r="J984" s="273"/>
      <c r="K984" s="274"/>
      <c r="L984" s="274"/>
      <c r="M984" s="273"/>
      <c r="N984" s="273"/>
      <c r="O984" s="273"/>
      <c r="P984" s="273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  <c r="AA984" s="272"/>
      <c r="AB984" s="272"/>
      <c r="AC984" s="272"/>
      <c r="AD984" s="272"/>
      <c r="AE984" s="272"/>
      <c r="AF984" s="272"/>
      <c r="AG984" s="272"/>
      <c r="AH984" s="272"/>
      <c r="AI984" s="272"/>
      <c r="AJ984" s="272"/>
    </row>
    <row r="985" spans="1:36" ht="15.75" customHeight="1">
      <c r="A985" s="272"/>
      <c r="B985" s="274"/>
      <c r="C985" s="274"/>
      <c r="D985" s="273"/>
      <c r="E985" s="274"/>
      <c r="F985" s="274"/>
      <c r="G985" s="273"/>
      <c r="H985" s="273"/>
      <c r="I985" s="273"/>
      <c r="J985" s="273"/>
      <c r="K985" s="274"/>
      <c r="L985" s="274"/>
      <c r="M985" s="273"/>
      <c r="N985" s="273"/>
      <c r="O985" s="273"/>
      <c r="P985" s="273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  <c r="AA985" s="272"/>
      <c r="AB985" s="272"/>
      <c r="AC985" s="272"/>
      <c r="AD985" s="272"/>
      <c r="AE985" s="272"/>
      <c r="AF985" s="272"/>
      <c r="AG985" s="272"/>
      <c r="AH985" s="272"/>
      <c r="AI985" s="272"/>
      <c r="AJ985" s="272"/>
    </row>
    <row r="986" spans="1:36" ht="15.75" customHeight="1">
      <c r="A986" s="272"/>
      <c r="B986" s="274"/>
      <c r="C986" s="274"/>
      <c r="D986" s="273"/>
      <c r="E986" s="274"/>
      <c r="F986" s="274"/>
      <c r="G986" s="273"/>
      <c r="H986" s="273"/>
      <c r="I986" s="273"/>
      <c r="J986" s="273"/>
      <c r="K986" s="274"/>
      <c r="L986" s="274"/>
      <c r="M986" s="273"/>
      <c r="N986" s="273"/>
      <c r="O986" s="273"/>
      <c r="P986" s="273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  <c r="AA986" s="272"/>
      <c r="AB986" s="272"/>
      <c r="AC986" s="272"/>
      <c r="AD986" s="272"/>
      <c r="AE986" s="272"/>
      <c r="AF986" s="272"/>
      <c r="AG986" s="272"/>
      <c r="AH986" s="272"/>
      <c r="AI986" s="272"/>
      <c r="AJ986" s="272"/>
    </row>
    <row r="987" spans="1:36" ht="15.75" customHeight="1">
      <c r="A987" s="272"/>
      <c r="B987" s="274"/>
      <c r="C987" s="274"/>
      <c r="D987" s="273"/>
      <c r="E987" s="274"/>
      <c r="F987" s="274"/>
      <c r="G987" s="273"/>
      <c r="H987" s="273"/>
      <c r="I987" s="273"/>
      <c r="J987" s="273"/>
      <c r="K987" s="274"/>
      <c r="L987" s="274"/>
      <c r="M987" s="273"/>
      <c r="N987" s="273"/>
      <c r="O987" s="273"/>
      <c r="P987" s="273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  <c r="AA987" s="272"/>
      <c r="AB987" s="272"/>
      <c r="AC987" s="272"/>
      <c r="AD987" s="272"/>
      <c r="AE987" s="272"/>
      <c r="AF987" s="272"/>
      <c r="AG987" s="272"/>
      <c r="AH987" s="272"/>
      <c r="AI987" s="272"/>
      <c r="AJ987" s="272"/>
    </row>
    <row r="988" spans="1:36" ht="15.75" customHeight="1">
      <c r="A988" s="272"/>
      <c r="B988" s="274"/>
      <c r="C988" s="274"/>
      <c r="D988" s="273"/>
      <c r="E988" s="274"/>
      <c r="F988" s="274"/>
      <c r="G988" s="273"/>
      <c r="H988" s="273"/>
      <c r="I988" s="273"/>
      <c r="J988" s="273"/>
      <c r="K988" s="274"/>
      <c r="L988" s="274"/>
      <c r="M988" s="273"/>
      <c r="N988" s="273"/>
      <c r="O988" s="273"/>
      <c r="P988" s="273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  <c r="AA988" s="272"/>
      <c r="AB988" s="272"/>
      <c r="AC988" s="272"/>
      <c r="AD988" s="272"/>
      <c r="AE988" s="272"/>
      <c r="AF988" s="272"/>
      <c r="AG988" s="272"/>
      <c r="AH988" s="272"/>
      <c r="AI988" s="272"/>
      <c r="AJ988" s="272"/>
    </row>
  </sheetData>
  <mergeCells count="4">
    <mergeCell ref="E2:G2"/>
    <mergeCell ref="H2:J2"/>
    <mergeCell ref="K2:M2"/>
    <mergeCell ref="N2:P2"/>
  </mergeCells>
  <pageMargins left="0.7" right="0.7" top="0.75" bottom="0.75" header="0" footer="0"/>
  <pageSetup paperSize="9" scale="3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J993"/>
  <sheetViews>
    <sheetView zoomScale="55" zoomScaleNormal="55" workbookViewId="0">
      <pane xSplit="1" topLeftCell="B1" activePane="topRight" state="frozen"/>
      <selection activeCell="A25" sqref="A25"/>
      <selection pane="topRight" activeCell="K10" sqref="K10"/>
    </sheetView>
  </sheetViews>
  <sheetFormatPr defaultColWidth="14.42578125" defaultRowHeight="15" customHeight="1"/>
  <cols>
    <col min="1" max="1" width="34.7109375" style="312" customWidth="1"/>
    <col min="2" max="2" width="31.7109375" style="312" customWidth="1"/>
    <col min="3" max="3" width="16" style="312" customWidth="1"/>
    <col min="4" max="4" width="14.42578125" style="312" customWidth="1"/>
    <col min="5" max="5" width="18" style="312" customWidth="1"/>
    <col min="6" max="6" width="19" style="312" customWidth="1"/>
    <col min="7" max="7" width="18.140625" style="312" customWidth="1"/>
    <col min="8" max="8" width="16.140625" style="312" customWidth="1"/>
    <col min="9" max="9" width="19" style="312" customWidth="1"/>
    <col min="10" max="10" width="16.85546875" style="312" customWidth="1"/>
    <col min="11" max="11" width="16.42578125" style="312" customWidth="1"/>
    <col min="12" max="12" width="15.85546875" style="312" customWidth="1"/>
    <col min="13" max="13" width="15" style="312" customWidth="1"/>
    <col min="14" max="14" width="16" style="312" customWidth="1"/>
    <col min="15" max="15" width="19.7109375" style="312" customWidth="1"/>
    <col min="16" max="16" width="17.28515625" style="312" customWidth="1"/>
    <col min="17" max="17" width="10.85546875" style="312" customWidth="1"/>
    <col min="18" max="18" width="11.28515625" style="312" customWidth="1"/>
    <col min="19" max="36" width="10.85546875" style="312" customWidth="1"/>
    <col min="37" max="16384" width="14.42578125" style="312"/>
  </cols>
  <sheetData>
    <row r="1" spans="1:36" ht="15.75" customHeight="1">
      <c r="A1" s="307"/>
      <c r="B1" s="306"/>
      <c r="C1" s="306"/>
      <c r="D1" s="306"/>
      <c r="E1" s="306"/>
      <c r="F1" s="306" t="s">
        <v>767</v>
      </c>
      <c r="G1" s="306"/>
      <c r="H1" s="306" t="s">
        <v>771</v>
      </c>
      <c r="I1" s="306"/>
      <c r="J1" s="306"/>
      <c r="K1" s="306"/>
      <c r="L1" s="306"/>
      <c r="M1" s="306"/>
      <c r="N1" s="306"/>
      <c r="O1" s="306"/>
      <c r="P1" s="306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</row>
    <row r="2" spans="1:36" ht="15.75" customHeight="1">
      <c r="A2" s="305" t="s">
        <v>306</v>
      </c>
      <c r="B2" s="274"/>
      <c r="C2" s="274"/>
      <c r="D2" s="273"/>
      <c r="E2" s="358" t="s">
        <v>532</v>
      </c>
      <c r="F2" s="358"/>
      <c r="G2" s="358"/>
      <c r="H2" s="358" t="s">
        <v>533</v>
      </c>
      <c r="I2" s="358"/>
      <c r="J2" s="358"/>
      <c r="K2" s="358" t="s">
        <v>534</v>
      </c>
      <c r="L2" s="358"/>
      <c r="M2" s="358"/>
      <c r="N2" s="358" t="s">
        <v>535</v>
      </c>
      <c r="O2" s="358"/>
      <c r="P2" s="358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</row>
    <row r="3" spans="1:36" ht="15.75" customHeight="1">
      <c r="A3" s="303" t="s">
        <v>2</v>
      </c>
      <c r="B3" s="302" t="s">
        <v>3</v>
      </c>
      <c r="C3" s="275" t="s">
        <v>766</v>
      </c>
      <c r="D3" s="301" t="s">
        <v>307</v>
      </c>
      <c r="E3" s="275" t="s">
        <v>308</v>
      </c>
      <c r="F3" s="275" t="s">
        <v>531</v>
      </c>
      <c r="G3" s="301" t="s">
        <v>765</v>
      </c>
      <c r="H3" s="275" t="s">
        <v>308</v>
      </c>
      <c r="I3" s="275" t="s">
        <v>531</v>
      </c>
      <c r="J3" s="301" t="s">
        <v>765</v>
      </c>
      <c r="K3" s="275" t="s">
        <v>308</v>
      </c>
      <c r="L3" s="275" t="s">
        <v>531</v>
      </c>
      <c r="M3" s="301" t="s">
        <v>765</v>
      </c>
      <c r="N3" s="275" t="s">
        <v>308</v>
      </c>
      <c r="O3" s="275" t="s">
        <v>531</v>
      </c>
      <c r="P3" s="301" t="s">
        <v>765</v>
      </c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</row>
    <row r="4" spans="1:36" ht="15.75" customHeight="1">
      <c r="A4" s="272"/>
      <c r="B4" s="274"/>
      <c r="C4" s="274"/>
      <c r="D4" s="273"/>
      <c r="E4" s="274"/>
      <c r="F4" s="274"/>
      <c r="G4" s="273" t="s">
        <v>310</v>
      </c>
      <c r="H4" s="274"/>
      <c r="I4" s="274"/>
      <c r="J4" s="273" t="s">
        <v>310</v>
      </c>
      <c r="K4" s="274"/>
      <c r="L4" s="274"/>
      <c r="M4" s="273" t="s">
        <v>310</v>
      </c>
      <c r="N4" s="274"/>
      <c r="O4" s="274"/>
      <c r="P4" s="273" t="s">
        <v>310</v>
      </c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</row>
    <row r="5" spans="1:36" ht="15.75" customHeight="1">
      <c r="A5" s="287" t="s">
        <v>764</v>
      </c>
      <c r="B5" s="286"/>
      <c r="C5" s="286"/>
      <c r="D5" s="273"/>
      <c r="E5" s="277">
        <v>12</v>
      </c>
      <c r="F5" s="277">
        <v>23</v>
      </c>
      <c r="G5" s="286">
        <v>17.5</v>
      </c>
      <c r="H5" s="277">
        <v>12</v>
      </c>
      <c r="I5" s="277">
        <v>23</v>
      </c>
      <c r="J5" s="286"/>
      <c r="K5" s="277">
        <v>12</v>
      </c>
      <c r="L5" s="277">
        <v>23</v>
      </c>
      <c r="M5" s="286">
        <v>17.5</v>
      </c>
      <c r="N5" s="277">
        <v>12</v>
      </c>
      <c r="O5" s="277">
        <v>23</v>
      </c>
      <c r="P5" s="286">
        <v>17.5</v>
      </c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</row>
    <row r="6" spans="1:36" ht="15.75" customHeight="1">
      <c r="A6" s="287" t="s">
        <v>311</v>
      </c>
      <c r="B6" s="286"/>
      <c r="C6" s="286"/>
      <c r="D6" s="273"/>
      <c r="E6" s="286">
        <f>D7*E5</f>
        <v>1440</v>
      </c>
      <c r="F6" s="286">
        <f>D7*F5</f>
        <v>2760</v>
      </c>
      <c r="G6" s="286">
        <f>D7*G5</f>
        <v>2100</v>
      </c>
      <c r="H6" s="286">
        <f>D7*H5</f>
        <v>1440</v>
      </c>
      <c r="I6" s="286">
        <f>D7*I5</f>
        <v>2760</v>
      </c>
      <c r="J6" s="286">
        <f>D7*J5</f>
        <v>0</v>
      </c>
      <c r="K6" s="286">
        <f>D7*K5</f>
        <v>1440</v>
      </c>
      <c r="L6" s="286">
        <f>D7*L5</f>
        <v>2760</v>
      </c>
      <c r="M6" s="286">
        <f>D7*M5</f>
        <v>2100</v>
      </c>
      <c r="N6" s="286">
        <f>D7*N5</f>
        <v>1440</v>
      </c>
      <c r="O6" s="286">
        <f>D7*O5</f>
        <v>2760</v>
      </c>
      <c r="P6" s="286">
        <f>D7*P5</f>
        <v>2100</v>
      </c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</row>
    <row r="7" spans="1:36" ht="15.75" customHeight="1">
      <c r="A7" s="272" t="s">
        <v>563</v>
      </c>
      <c r="B7" s="280" t="s">
        <v>9</v>
      </c>
      <c r="C7" s="274">
        <v>2</v>
      </c>
      <c r="D7" s="300">
        <v>120</v>
      </c>
      <c r="E7" s="277">
        <v>60</v>
      </c>
      <c r="F7" s="277">
        <f>D7*7</f>
        <v>840</v>
      </c>
      <c r="G7" s="282"/>
      <c r="H7" s="277">
        <v>60</v>
      </c>
      <c r="I7" s="277">
        <f>D7*4</f>
        <v>480</v>
      </c>
      <c r="J7" s="273"/>
      <c r="K7" s="277">
        <v>60</v>
      </c>
      <c r="L7" s="277">
        <f>D7*4</f>
        <v>480</v>
      </c>
      <c r="M7" s="285"/>
      <c r="N7" s="277">
        <v>60</v>
      </c>
      <c r="O7" s="277">
        <f>D7*4</f>
        <v>480</v>
      </c>
      <c r="P7" s="285" t="s">
        <v>559</v>
      </c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</row>
    <row r="8" spans="1:36" ht="15.75" customHeight="1">
      <c r="A8" s="272" t="s">
        <v>568</v>
      </c>
      <c r="B8" s="280" t="s">
        <v>13</v>
      </c>
      <c r="C8" s="274">
        <v>1</v>
      </c>
      <c r="D8" s="300">
        <v>120</v>
      </c>
      <c r="E8" s="277">
        <v>120</v>
      </c>
      <c r="F8" s="277">
        <f>D8*14</f>
        <v>1680</v>
      </c>
      <c r="G8" s="273"/>
      <c r="H8" s="277">
        <v>60</v>
      </c>
      <c r="I8" s="277">
        <f>D8*8</f>
        <v>960</v>
      </c>
      <c r="J8" s="273"/>
      <c r="K8" s="277">
        <v>60</v>
      </c>
      <c r="L8" s="277">
        <f>D8*8</f>
        <v>960</v>
      </c>
      <c r="M8" s="285"/>
      <c r="N8" s="277">
        <v>60</v>
      </c>
      <c r="O8" s="277">
        <f>D8*8</f>
        <v>960</v>
      </c>
      <c r="P8" s="285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</row>
    <row r="9" spans="1:36" ht="15.75" customHeight="1">
      <c r="A9" s="272" t="s">
        <v>574</v>
      </c>
      <c r="B9" s="280" t="s">
        <v>15</v>
      </c>
      <c r="C9" s="274">
        <v>1</v>
      </c>
      <c r="D9" s="300">
        <v>120</v>
      </c>
      <c r="E9" s="277">
        <v>120</v>
      </c>
      <c r="F9" s="277">
        <f>D9*14</f>
        <v>1680</v>
      </c>
      <c r="G9" s="273"/>
      <c r="H9" s="277">
        <v>60</v>
      </c>
      <c r="I9" s="277">
        <f>D9*8</f>
        <v>960</v>
      </c>
      <c r="J9" s="273"/>
      <c r="K9" s="277">
        <v>60</v>
      </c>
      <c r="L9" s="277">
        <f>D9*8</f>
        <v>960</v>
      </c>
      <c r="M9" s="285"/>
      <c r="N9" s="277">
        <v>60</v>
      </c>
      <c r="O9" s="277">
        <f>D9*8</f>
        <v>960</v>
      </c>
      <c r="P9" s="285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</row>
    <row r="10" spans="1:36" ht="15.75" customHeight="1">
      <c r="A10" s="272" t="s">
        <v>582</v>
      </c>
      <c r="B10" s="280" t="s">
        <v>17</v>
      </c>
      <c r="C10" s="274">
        <v>2</v>
      </c>
      <c r="D10" s="300">
        <v>120</v>
      </c>
      <c r="E10" s="277">
        <v>30</v>
      </c>
      <c r="F10" s="277">
        <f>D10*7</f>
        <v>840</v>
      </c>
      <c r="G10" s="273"/>
      <c r="H10" s="277">
        <v>60</v>
      </c>
      <c r="I10" s="277">
        <f>D10*4</f>
        <v>480</v>
      </c>
      <c r="J10" s="273"/>
      <c r="K10" s="277">
        <v>60</v>
      </c>
      <c r="L10" s="277">
        <f>D10*4</f>
        <v>480</v>
      </c>
      <c r="M10" s="285"/>
      <c r="N10" s="277">
        <v>60</v>
      </c>
      <c r="O10" s="277">
        <f>D10*4</f>
        <v>480</v>
      </c>
      <c r="P10" s="285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</row>
    <row r="11" spans="1:36" ht="15.75" customHeight="1">
      <c r="A11" s="272" t="s">
        <v>587</v>
      </c>
      <c r="B11" s="280" t="s">
        <v>19</v>
      </c>
      <c r="C11" s="274">
        <v>3</v>
      </c>
      <c r="D11" s="300">
        <v>120</v>
      </c>
      <c r="E11" s="277">
        <v>60</v>
      </c>
      <c r="F11" s="277">
        <f>D11*7</f>
        <v>840</v>
      </c>
      <c r="G11" s="273"/>
      <c r="H11" s="277">
        <v>60</v>
      </c>
      <c r="I11" s="277">
        <f>D11*4</f>
        <v>480</v>
      </c>
      <c r="J11" s="273"/>
      <c r="K11" s="277">
        <v>60</v>
      </c>
      <c r="L11" s="277">
        <f>D11*4</f>
        <v>480</v>
      </c>
      <c r="M11" s="285"/>
      <c r="N11" s="277">
        <v>60</v>
      </c>
      <c r="O11" s="277">
        <f>D11*4</f>
        <v>480</v>
      </c>
      <c r="P11" s="285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</row>
    <row r="12" spans="1:36" ht="15.75" customHeight="1">
      <c r="A12" s="272" t="s">
        <v>594</v>
      </c>
      <c r="B12" s="280" t="s">
        <v>24</v>
      </c>
      <c r="C12" s="274">
        <v>1</v>
      </c>
      <c r="D12" s="300">
        <v>120</v>
      </c>
      <c r="E12" s="277">
        <v>60</v>
      </c>
      <c r="F12" s="277">
        <f>D12*14</f>
        <v>1680</v>
      </c>
      <c r="G12" s="273"/>
      <c r="H12" s="277">
        <v>60</v>
      </c>
      <c r="I12" s="277">
        <f>D12*8</f>
        <v>960</v>
      </c>
      <c r="J12" s="273"/>
      <c r="K12" s="277">
        <v>60</v>
      </c>
      <c r="L12" s="277">
        <f>D12*8</f>
        <v>960</v>
      </c>
      <c r="M12" s="285"/>
      <c r="N12" s="277">
        <v>60</v>
      </c>
      <c r="O12" s="277">
        <f>D12*8</f>
        <v>960</v>
      </c>
      <c r="P12" s="285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</row>
    <row r="13" spans="1:36" ht="15.75" customHeight="1">
      <c r="A13" s="272" t="s">
        <v>607</v>
      </c>
      <c r="B13" s="280" t="s">
        <v>26</v>
      </c>
      <c r="C13" s="274">
        <v>2</v>
      </c>
      <c r="D13" s="300">
        <v>120</v>
      </c>
      <c r="E13" s="277">
        <v>60</v>
      </c>
      <c r="F13" s="277">
        <f>D13*7</f>
        <v>840</v>
      </c>
      <c r="G13" s="273"/>
      <c r="H13" s="277">
        <v>60</v>
      </c>
      <c r="I13" s="277">
        <f>D13*4</f>
        <v>480</v>
      </c>
      <c r="J13" s="273"/>
      <c r="K13" s="277">
        <v>60</v>
      </c>
      <c r="L13" s="277">
        <f>D13*4</f>
        <v>480</v>
      </c>
      <c r="M13" s="285"/>
      <c r="N13" s="277">
        <v>60</v>
      </c>
      <c r="O13" s="277">
        <f>D13*4</f>
        <v>480</v>
      </c>
      <c r="P13" s="285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</row>
    <row r="14" spans="1:36" ht="15.75" customHeight="1">
      <c r="A14" s="287" t="s">
        <v>312</v>
      </c>
      <c r="B14" s="286"/>
      <c r="C14" s="286"/>
      <c r="D14" s="273"/>
      <c r="E14" s="277">
        <v>28</v>
      </c>
      <c r="F14" s="277">
        <v>56</v>
      </c>
      <c r="G14" s="286">
        <v>42</v>
      </c>
      <c r="H14" s="277">
        <v>28</v>
      </c>
      <c r="I14" s="277">
        <v>56</v>
      </c>
      <c r="J14" s="286">
        <v>42</v>
      </c>
      <c r="K14" s="277">
        <v>28</v>
      </c>
      <c r="L14" s="277">
        <v>56</v>
      </c>
      <c r="M14" s="286">
        <v>42</v>
      </c>
      <c r="N14" s="277">
        <v>28</v>
      </c>
      <c r="O14" s="277">
        <v>56</v>
      </c>
      <c r="P14" s="286">
        <v>42</v>
      </c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</row>
    <row r="15" spans="1:36" ht="15.75" customHeight="1">
      <c r="A15" s="287" t="s">
        <v>311</v>
      </c>
      <c r="B15" s="286"/>
      <c r="C15" s="286"/>
      <c r="D15" s="273"/>
      <c r="E15" s="286">
        <f>D16*E14</f>
        <v>2100</v>
      </c>
      <c r="F15" s="286">
        <f>D16*F14</f>
        <v>4200</v>
      </c>
      <c r="G15" s="286">
        <f>D16*G14</f>
        <v>3150</v>
      </c>
      <c r="H15" s="286">
        <f>D16*H14</f>
        <v>2100</v>
      </c>
      <c r="I15" s="286">
        <f>D16*I14</f>
        <v>4200</v>
      </c>
      <c r="J15" s="286">
        <f>D16*J14</f>
        <v>3150</v>
      </c>
      <c r="K15" s="286">
        <f>D16*K14</f>
        <v>2100</v>
      </c>
      <c r="L15" s="286">
        <f>D16*L14</f>
        <v>4200</v>
      </c>
      <c r="M15" s="286">
        <f>D16*M14</f>
        <v>3150</v>
      </c>
      <c r="N15" s="286">
        <f>D16*N14</f>
        <v>2100</v>
      </c>
      <c r="O15" s="286">
        <f>D16*O14</f>
        <v>4200</v>
      </c>
      <c r="P15" s="286">
        <f>D16*P14</f>
        <v>3150</v>
      </c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</row>
    <row r="16" spans="1:36" ht="15.75" customHeight="1">
      <c r="A16" s="272" t="s">
        <v>570</v>
      </c>
      <c r="B16" s="280" t="s">
        <v>33</v>
      </c>
      <c r="C16" s="274">
        <v>2</v>
      </c>
      <c r="D16" s="273">
        <v>75</v>
      </c>
      <c r="E16" s="281">
        <f>D16/2</f>
        <v>37.5</v>
      </c>
      <c r="F16" s="281">
        <f>D16*7</f>
        <v>525</v>
      </c>
      <c r="G16" s="282"/>
      <c r="H16" s="281">
        <v>38</v>
      </c>
      <c r="I16" s="281">
        <v>525</v>
      </c>
      <c r="J16" s="285"/>
      <c r="K16" s="281">
        <v>38</v>
      </c>
      <c r="L16" s="281">
        <v>525</v>
      </c>
      <c r="M16" s="285"/>
      <c r="N16" s="281">
        <v>38</v>
      </c>
      <c r="O16" s="281">
        <v>525</v>
      </c>
      <c r="P16" s="285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</row>
    <row r="17" spans="1:36" ht="15.75" customHeight="1">
      <c r="A17" s="272" t="s">
        <v>567</v>
      </c>
      <c r="B17" s="280" t="s">
        <v>35</v>
      </c>
      <c r="C17" s="274">
        <v>3</v>
      </c>
      <c r="D17" s="273">
        <v>75</v>
      </c>
      <c r="E17" s="281">
        <f>D17/2</f>
        <v>37.5</v>
      </c>
      <c r="F17" s="281">
        <f>D17*7</f>
        <v>525</v>
      </c>
      <c r="G17" s="273"/>
      <c r="H17" s="281">
        <v>38</v>
      </c>
      <c r="I17" s="281">
        <v>525</v>
      </c>
      <c r="J17" s="285"/>
      <c r="K17" s="281">
        <v>38</v>
      </c>
      <c r="L17" s="281">
        <v>525</v>
      </c>
      <c r="M17" s="285"/>
      <c r="N17" s="281">
        <v>38</v>
      </c>
      <c r="O17" s="281">
        <v>525</v>
      </c>
      <c r="P17" s="285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</row>
    <row r="18" spans="1:36" ht="15.75" customHeight="1">
      <c r="A18" s="272" t="s">
        <v>726</v>
      </c>
      <c r="B18" s="280" t="s">
        <v>37</v>
      </c>
      <c r="C18" s="274">
        <v>2</v>
      </c>
      <c r="D18" s="273">
        <v>75</v>
      </c>
      <c r="E18" s="281">
        <f>D18/2</f>
        <v>37.5</v>
      </c>
      <c r="F18" s="281">
        <f>D18*7</f>
        <v>525</v>
      </c>
      <c r="G18" s="273"/>
      <c r="H18" s="281">
        <v>38</v>
      </c>
      <c r="I18" s="281">
        <v>525</v>
      </c>
      <c r="J18" s="285"/>
      <c r="K18" s="281">
        <v>38</v>
      </c>
      <c r="L18" s="281">
        <v>525</v>
      </c>
      <c r="M18" s="285"/>
      <c r="N18" s="281">
        <v>38</v>
      </c>
      <c r="O18" s="281">
        <v>525</v>
      </c>
      <c r="P18" s="285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</row>
    <row r="19" spans="1:36" ht="15.75" customHeight="1">
      <c r="A19" s="272" t="s">
        <v>731</v>
      </c>
      <c r="B19" s="280" t="s">
        <v>41</v>
      </c>
      <c r="C19" s="274">
        <v>1</v>
      </c>
      <c r="D19" s="273">
        <v>75</v>
      </c>
      <c r="E19" s="281">
        <v>100</v>
      </c>
      <c r="F19" s="281">
        <f>D19*14</f>
        <v>1050</v>
      </c>
      <c r="G19" s="273"/>
      <c r="H19" s="281">
        <v>100</v>
      </c>
      <c r="I19" s="281">
        <v>1050</v>
      </c>
      <c r="J19" s="285"/>
      <c r="K19" s="281">
        <v>100</v>
      </c>
      <c r="L19" s="281">
        <v>1050</v>
      </c>
      <c r="M19" s="285"/>
      <c r="N19" s="281">
        <v>100</v>
      </c>
      <c r="O19" s="281">
        <v>1050</v>
      </c>
      <c r="P19" s="285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</row>
    <row r="20" spans="1:36" ht="15.75" customHeight="1">
      <c r="A20" s="272" t="s">
        <v>571</v>
      </c>
      <c r="B20" s="280" t="s">
        <v>43</v>
      </c>
      <c r="C20" s="274">
        <v>2</v>
      </c>
      <c r="D20" s="273">
        <v>75</v>
      </c>
      <c r="E20" s="281">
        <f>D20/2</f>
        <v>37.5</v>
      </c>
      <c r="F20" s="281">
        <f>D20*7</f>
        <v>525</v>
      </c>
      <c r="G20" s="273"/>
      <c r="H20" s="281">
        <v>38</v>
      </c>
      <c r="I20" s="281">
        <v>525</v>
      </c>
      <c r="J20" s="299"/>
      <c r="K20" s="281">
        <v>38</v>
      </c>
      <c r="L20" s="281">
        <v>525</v>
      </c>
      <c r="M20" s="285"/>
      <c r="N20" s="281">
        <v>38</v>
      </c>
      <c r="O20" s="281">
        <v>525</v>
      </c>
      <c r="P20" s="285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</row>
    <row r="21" spans="1:36" ht="15.75" customHeight="1">
      <c r="A21" s="272" t="s">
        <v>577</v>
      </c>
      <c r="B21" s="280" t="s">
        <v>45</v>
      </c>
      <c r="C21" s="274">
        <v>1</v>
      </c>
      <c r="D21" s="273">
        <v>75</v>
      </c>
      <c r="E21" s="281">
        <v>100</v>
      </c>
      <c r="F21" s="281">
        <f>D21*14</f>
        <v>1050</v>
      </c>
      <c r="G21" s="273"/>
      <c r="H21" s="281">
        <v>100</v>
      </c>
      <c r="I21" s="281">
        <v>1050</v>
      </c>
      <c r="J21" s="273"/>
      <c r="K21" s="281">
        <v>100</v>
      </c>
      <c r="L21" s="281">
        <v>1050</v>
      </c>
      <c r="M21" s="273"/>
      <c r="N21" s="281">
        <v>100</v>
      </c>
      <c r="O21" s="281">
        <v>1050</v>
      </c>
      <c r="P21" s="273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</row>
    <row r="22" spans="1:36" ht="15.75" customHeight="1">
      <c r="A22" s="272" t="s">
        <v>586</v>
      </c>
      <c r="B22" s="280" t="s">
        <v>50</v>
      </c>
      <c r="C22" s="274">
        <v>3</v>
      </c>
      <c r="D22" s="273">
        <v>75</v>
      </c>
      <c r="E22" s="281">
        <f>D22/2</f>
        <v>37.5</v>
      </c>
      <c r="F22" s="281">
        <f>D22*7</f>
        <v>525</v>
      </c>
      <c r="G22" s="273"/>
      <c r="H22" s="281">
        <v>38</v>
      </c>
      <c r="I22" s="281">
        <v>525</v>
      </c>
      <c r="J22" s="285"/>
      <c r="K22" s="281">
        <v>38</v>
      </c>
      <c r="L22" s="281">
        <v>525</v>
      </c>
      <c r="M22" s="273"/>
      <c r="N22" s="281">
        <v>38</v>
      </c>
      <c r="O22" s="281">
        <v>525</v>
      </c>
      <c r="P22" s="273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</row>
    <row r="23" spans="1:36" ht="15.75" customHeight="1">
      <c r="A23" s="272" t="s">
        <v>584</v>
      </c>
      <c r="B23" s="280" t="s">
        <v>52</v>
      </c>
      <c r="C23" s="274">
        <v>1</v>
      </c>
      <c r="D23" s="273">
        <v>75</v>
      </c>
      <c r="E23" s="281">
        <v>100</v>
      </c>
      <c r="F23" s="281">
        <f>D23*14</f>
        <v>1050</v>
      </c>
      <c r="G23" s="273"/>
      <c r="H23" s="281">
        <v>100</v>
      </c>
      <c r="I23" s="281">
        <v>1050</v>
      </c>
      <c r="J23" s="285"/>
      <c r="K23" s="281">
        <v>100</v>
      </c>
      <c r="L23" s="281">
        <v>1050</v>
      </c>
      <c r="M23" s="273"/>
      <c r="N23" s="281">
        <v>100</v>
      </c>
      <c r="O23" s="281">
        <v>1050</v>
      </c>
      <c r="P23" s="273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</row>
    <row r="24" spans="1:36" ht="15.75" customHeight="1">
      <c r="A24" s="272" t="s">
        <v>591</v>
      </c>
      <c r="B24" s="280" t="s">
        <v>54</v>
      </c>
      <c r="C24" s="274">
        <v>2</v>
      </c>
      <c r="D24" s="273">
        <v>75</v>
      </c>
      <c r="E24" s="281">
        <f>D24/2</f>
        <v>37.5</v>
      </c>
      <c r="F24" s="281">
        <f>D24*7</f>
        <v>525</v>
      </c>
      <c r="G24" s="273"/>
      <c r="H24" s="281">
        <v>38</v>
      </c>
      <c r="I24" s="281">
        <v>525</v>
      </c>
      <c r="J24" s="273"/>
      <c r="K24" s="281">
        <v>38</v>
      </c>
      <c r="L24" s="281">
        <v>525</v>
      </c>
      <c r="M24" s="273"/>
      <c r="N24" s="281">
        <v>38</v>
      </c>
      <c r="O24" s="281">
        <v>525</v>
      </c>
      <c r="P24" s="273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</row>
    <row r="25" spans="1:36" ht="15.75" customHeight="1">
      <c r="A25" s="272" t="s">
        <v>733</v>
      </c>
      <c r="B25" s="280" t="s">
        <v>58</v>
      </c>
      <c r="C25" s="274">
        <v>2</v>
      </c>
      <c r="D25" s="273">
        <v>75</v>
      </c>
      <c r="E25" s="281">
        <f>D25/2</f>
        <v>37.5</v>
      </c>
      <c r="F25" s="281">
        <f>D25*7</f>
        <v>525</v>
      </c>
      <c r="G25" s="273"/>
      <c r="H25" s="281">
        <v>38</v>
      </c>
      <c r="I25" s="281">
        <v>525</v>
      </c>
      <c r="J25" s="285"/>
      <c r="K25" s="281">
        <v>38</v>
      </c>
      <c r="L25" s="281">
        <v>525</v>
      </c>
      <c r="M25" s="285"/>
      <c r="N25" s="281">
        <v>38</v>
      </c>
      <c r="O25" s="281">
        <v>525</v>
      </c>
      <c r="P25" s="285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</row>
    <row r="26" spans="1:36" ht="15.75" customHeight="1">
      <c r="A26" s="272" t="s">
        <v>596</v>
      </c>
      <c r="B26" s="280" t="s">
        <v>60</v>
      </c>
      <c r="C26" s="274">
        <v>1</v>
      </c>
      <c r="D26" s="273">
        <v>75</v>
      </c>
      <c r="E26" s="281">
        <v>100</v>
      </c>
      <c r="F26" s="281">
        <f>D26*14</f>
        <v>1050</v>
      </c>
      <c r="G26" s="273"/>
      <c r="H26" s="281">
        <v>100</v>
      </c>
      <c r="I26" s="281">
        <v>1050</v>
      </c>
      <c r="J26" s="285"/>
      <c r="K26" s="281">
        <v>100</v>
      </c>
      <c r="L26" s="281">
        <v>1050</v>
      </c>
      <c r="M26" s="285"/>
      <c r="N26" s="281">
        <v>100</v>
      </c>
      <c r="O26" s="281">
        <v>1050</v>
      </c>
      <c r="P26" s="285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</row>
    <row r="27" spans="1:36" ht="15.75" customHeight="1">
      <c r="A27" s="272" t="s">
        <v>597</v>
      </c>
      <c r="B27" s="280" t="s">
        <v>62</v>
      </c>
      <c r="C27" s="274">
        <v>3</v>
      </c>
      <c r="D27" s="273">
        <v>75</v>
      </c>
      <c r="E27" s="281">
        <f>D27/2</f>
        <v>37.5</v>
      </c>
      <c r="F27" s="281">
        <f>D27*7</f>
        <v>525</v>
      </c>
      <c r="G27" s="273"/>
      <c r="H27" s="281">
        <v>38</v>
      </c>
      <c r="I27" s="281">
        <v>525</v>
      </c>
      <c r="J27" s="285"/>
      <c r="K27" s="281">
        <v>38</v>
      </c>
      <c r="L27" s="281">
        <v>525</v>
      </c>
      <c r="M27" s="285"/>
      <c r="N27" s="281">
        <v>38</v>
      </c>
      <c r="O27" s="281">
        <v>525</v>
      </c>
      <c r="P27" s="285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</row>
    <row r="28" spans="1:36" ht="15.75" customHeight="1">
      <c r="A28" s="272" t="s">
        <v>609</v>
      </c>
      <c r="B28" s="280" t="s">
        <v>64</v>
      </c>
      <c r="C28" s="274">
        <v>2</v>
      </c>
      <c r="D28" s="273">
        <v>75</v>
      </c>
      <c r="E28" s="281">
        <f>D28/2</f>
        <v>37.5</v>
      </c>
      <c r="F28" s="281">
        <f>D28*21/2</f>
        <v>787.5</v>
      </c>
      <c r="G28" s="273"/>
      <c r="H28" s="281">
        <v>38</v>
      </c>
      <c r="I28" s="281">
        <v>787.5</v>
      </c>
      <c r="J28" s="285"/>
      <c r="K28" s="281">
        <v>38</v>
      </c>
      <c r="L28" s="281">
        <v>787.5</v>
      </c>
      <c r="M28" s="285"/>
      <c r="N28" s="281">
        <v>38</v>
      </c>
      <c r="O28" s="281">
        <v>787.5</v>
      </c>
      <c r="P28" s="285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</row>
    <row r="29" spans="1:36" ht="15.75" customHeight="1">
      <c r="A29" s="287" t="s">
        <v>313</v>
      </c>
      <c r="B29" s="298"/>
      <c r="C29" s="286"/>
      <c r="D29" s="273"/>
      <c r="E29" s="277">
        <v>3</v>
      </c>
      <c r="F29" s="277">
        <v>5</v>
      </c>
      <c r="G29" s="286">
        <v>4</v>
      </c>
      <c r="H29" s="277">
        <v>3</v>
      </c>
      <c r="I29" s="277">
        <v>5</v>
      </c>
      <c r="J29" s="286">
        <v>4</v>
      </c>
      <c r="K29" s="277">
        <v>3</v>
      </c>
      <c r="L29" s="277">
        <v>5</v>
      </c>
      <c r="M29" s="286">
        <v>4</v>
      </c>
      <c r="N29" s="277">
        <v>3</v>
      </c>
      <c r="O29" s="277">
        <v>5</v>
      </c>
      <c r="P29" s="286">
        <v>4</v>
      </c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</row>
    <row r="30" spans="1:36" ht="15.75" customHeight="1">
      <c r="A30" s="287" t="s">
        <v>311</v>
      </c>
      <c r="B30" s="298"/>
      <c r="C30" s="286"/>
      <c r="D30" s="273"/>
      <c r="E30" s="286">
        <f>D31*E29</f>
        <v>405</v>
      </c>
      <c r="F30" s="286">
        <f>D31*F29</f>
        <v>675</v>
      </c>
      <c r="G30" s="286">
        <f>D31*G29</f>
        <v>540</v>
      </c>
      <c r="H30" s="286">
        <v>405</v>
      </c>
      <c r="I30" s="286">
        <v>675</v>
      </c>
      <c r="J30" s="286">
        <f>D31*J29</f>
        <v>540</v>
      </c>
      <c r="K30" s="286">
        <v>405</v>
      </c>
      <c r="L30" s="286">
        <v>675</v>
      </c>
      <c r="M30" s="286">
        <f>D31*M29</f>
        <v>540</v>
      </c>
      <c r="N30" s="286">
        <v>405</v>
      </c>
      <c r="O30" s="286">
        <v>675</v>
      </c>
      <c r="P30" s="286">
        <f>D31*P29</f>
        <v>540</v>
      </c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</row>
    <row r="31" spans="1:36" ht="15.75" customHeight="1">
      <c r="A31" s="272" t="s">
        <v>573</v>
      </c>
      <c r="B31" s="280" t="s">
        <v>68</v>
      </c>
      <c r="C31" s="274">
        <v>3</v>
      </c>
      <c r="D31" s="273">
        <v>135</v>
      </c>
      <c r="E31" s="281">
        <f>D31/2</f>
        <v>67.5</v>
      </c>
      <c r="F31" s="281">
        <f>D31*7</f>
        <v>945</v>
      </c>
      <c r="G31" s="282"/>
      <c r="H31" s="281">
        <v>67.5</v>
      </c>
      <c r="I31" s="281">
        <v>945</v>
      </c>
      <c r="J31" s="273"/>
      <c r="K31" s="281">
        <v>67.5</v>
      </c>
      <c r="L31" s="281">
        <v>945</v>
      </c>
      <c r="M31" s="273"/>
      <c r="N31" s="281">
        <v>67.5</v>
      </c>
      <c r="O31" s="281">
        <v>945</v>
      </c>
      <c r="P31" s="273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</row>
    <row r="32" spans="1:36" ht="15.75" customHeight="1">
      <c r="A32" s="272" t="s">
        <v>620</v>
      </c>
      <c r="B32" s="280" t="s">
        <v>70</v>
      </c>
      <c r="C32" s="274">
        <v>3</v>
      </c>
      <c r="D32" s="273">
        <v>135</v>
      </c>
      <c r="E32" s="281">
        <f>D32/2</f>
        <v>67.5</v>
      </c>
      <c r="F32" s="281">
        <f>D32*7</f>
        <v>945</v>
      </c>
      <c r="G32" s="273"/>
      <c r="H32" s="281">
        <v>67.5</v>
      </c>
      <c r="I32" s="281">
        <v>945</v>
      </c>
      <c r="J32" s="273"/>
      <c r="K32" s="281">
        <v>67.5</v>
      </c>
      <c r="L32" s="281">
        <v>945</v>
      </c>
      <c r="M32" s="273"/>
      <c r="N32" s="281">
        <v>67.5</v>
      </c>
      <c r="O32" s="281">
        <v>945</v>
      </c>
      <c r="P32" s="273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</row>
    <row r="33" spans="1:36" ht="15.75" customHeight="1">
      <c r="A33" s="272" t="s">
        <v>598</v>
      </c>
      <c r="B33" s="280" t="s">
        <v>74</v>
      </c>
      <c r="C33" s="274">
        <v>3</v>
      </c>
      <c r="D33" s="273">
        <v>135</v>
      </c>
      <c r="E33" s="281">
        <f>D33/2</f>
        <v>67.5</v>
      </c>
      <c r="F33" s="281">
        <f>D33*7</f>
        <v>945</v>
      </c>
      <c r="G33" s="273"/>
      <c r="H33" s="281">
        <v>67.5</v>
      </c>
      <c r="I33" s="281">
        <v>945</v>
      </c>
      <c r="J33" s="273"/>
      <c r="K33" s="281">
        <v>67.5</v>
      </c>
      <c r="L33" s="281">
        <v>945</v>
      </c>
      <c r="M33" s="273"/>
      <c r="N33" s="281">
        <v>67.5</v>
      </c>
      <c r="O33" s="281">
        <v>945</v>
      </c>
      <c r="P33" s="273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</row>
    <row r="34" spans="1:36" ht="15.75" customHeight="1">
      <c r="A34" s="272" t="s">
        <v>606</v>
      </c>
      <c r="B34" s="280" t="s">
        <v>382</v>
      </c>
      <c r="C34" s="274">
        <v>3</v>
      </c>
      <c r="D34" s="273">
        <v>135</v>
      </c>
      <c r="E34" s="281">
        <f>D34/2</f>
        <v>67.5</v>
      </c>
      <c r="F34" s="281">
        <f>D34*7</f>
        <v>945</v>
      </c>
      <c r="G34" s="273"/>
      <c r="H34" s="281">
        <v>67.5</v>
      </c>
      <c r="I34" s="281">
        <v>945</v>
      </c>
      <c r="J34" s="273"/>
      <c r="K34" s="281">
        <v>67.5</v>
      </c>
      <c r="L34" s="281">
        <v>945</v>
      </c>
      <c r="M34" s="273"/>
      <c r="N34" s="281">
        <v>67.5</v>
      </c>
      <c r="O34" s="281">
        <v>945</v>
      </c>
      <c r="P34" s="273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</row>
    <row r="35" spans="1:36" ht="15.75" customHeight="1">
      <c r="A35" s="287" t="s">
        <v>314</v>
      </c>
      <c r="B35" s="298"/>
      <c r="C35" s="286"/>
      <c r="D35" s="273"/>
      <c r="E35" s="277">
        <v>25</v>
      </c>
      <c r="F35" s="277">
        <v>33</v>
      </c>
      <c r="G35" s="286">
        <v>29</v>
      </c>
      <c r="H35" s="277">
        <v>25</v>
      </c>
      <c r="I35" s="277">
        <v>33</v>
      </c>
      <c r="J35" s="286">
        <v>29</v>
      </c>
      <c r="K35" s="281">
        <f>H35*0.8333</f>
        <v>20.8325</v>
      </c>
      <c r="L35" s="277">
        <v>33</v>
      </c>
      <c r="M35" s="286">
        <v>29</v>
      </c>
      <c r="N35" s="277">
        <v>17</v>
      </c>
      <c r="O35" s="277">
        <v>33</v>
      </c>
      <c r="P35" s="286">
        <v>29</v>
      </c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</row>
    <row r="36" spans="1:36" ht="15.75" customHeight="1">
      <c r="A36" s="287" t="s">
        <v>311</v>
      </c>
      <c r="B36" s="298"/>
      <c r="C36" s="286"/>
      <c r="D36" s="273"/>
      <c r="E36" s="286">
        <f>D37*E35</f>
        <v>1625</v>
      </c>
      <c r="F36" s="286">
        <f>D37*F35</f>
        <v>2145</v>
      </c>
      <c r="G36" s="286">
        <f>D37*G35</f>
        <v>1885</v>
      </c>
      <c r="H36" s="286">
        <v>1601.6</v>
      </c>
      <c r="I36" s="286">
        <v>2329.6</v>
      </c>
      <c r="J36" s="286">
        <f>D37*J35</f>
        <v>1885</v>
      </c>
      <c r="K36" s="286">
        <f>D37*K35</f>
        <v>1354.1125</v>
      </c>
      <c r="L36" s="286">
        <f>D37*L35</f>
        <v>2145</v>
      </c>
      <c r="M36" s="286">
        <f>D37*M35</f>
        <v>1885</v>
      </c>
      <c r="N36" s="286">
        <f>D37*N35</f>
        <v>1105</v>
      </c>
      <c r="O36" s="286">
        <f>D37*O35</f>
        <v>2145</v>
      </c>
      <c r="P36" s="286">
        <f>D37*P35</f>
        <v>1885</v>
      </c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</row>
    <row r="37" spans="1:36" ht="15.75" customHeight="1">
      <c r="A37" s="272" t="s">
        <v>560</v>
      </c>
      <c r="B37" s="280" t="s">
        <v>77</v>
      </c>
      <c r="C37" s="274">
        <v>2</v>
      </c>
      <c r="D37" s="273">
        <v>65</v>
      </c>
      <c r="E37" s="281">
        <f>D37/2</f>
        <v>32.5</v>
      </c>
      <c r="F37" s="281">
        <f>D37*7</f>
        <v>455</v>
      </c>
      <c r="G37" s="273"/>
      <c r="H37" s="281">
        <v>32.5</v>
      </c>
      <c r="I37" s="281">
        <v>455</v>
      </c>
      <c r="J37" s="297"/>
      <c r="K37" s="281">
        <v>32.5</v>
      </c>
      <c r="L37" s="281">
        <f>I37*0.835</f>
        <v>379.92500000000001</v>
      </c>
      <c r="M37" s="297"/>
      <c r="N37" s="281">
        <v>36.4</v>
      </c>
      <c r="O37" s="281">
        <f>I37*0.667</f>
        <v>303.48500000000001</v>
      </c>
      <c r="P37" s="297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</row>
    <row r="38" spans="1:36" ht="15.75" customHeight="1">
      <c r="A38" s="272" t="s">
        <v>565</v>
      </c>
      <c r="B38" s="280" t="s">
        <v>79</v>
      </c>
      <c r="C38" s="274">
        <v>1</v>
      </c>
      <c r="D38" s="273">
        <v>65</v>
      </c>
      <c r="E38" s="281">
        <f>D38</f>
        <v>65</v>
      </c>
      <c r="F38" s="281">
        <f>D38*14</f>
        <v>910</v>
      </c>
      <c r="G38" s="273"/>
      <c r="H38" s="281">
        <v>65</v>
      </c>
      <c r="I38" s="281">
        <v>910</v>
      </c>
      <c r="J38" s="273"/>
      <c r="K38" s="281">
        <v>65</v>
      </c>
      <c r="L38" s="281">
        <f>I38*0.835</f>
        <v>759.85</v>
      </c>
      <c r="M38" s="273"/>
      <c r="N38" s="281">
        <v>72.8</v>
      </c>
      <c r="O38" s="281">
        <f t="shared" ref="O38:O48" si="0">I38*0.667</f>
        <v>606.97</v>
      </c>
      <c r="P38" s="273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</row>
    <row r="39" spans="1:36" ht="15.75" customHeight="1">
      <c r="A39" s="272" t="s">
        <v>572</v>
      </c>
      <c r="B39" s="280" t="s">
        <v>81</v>
      </c>
      <c r="C39" s="274">
        <v>1</v>
      </c>
      <c r="D39" s="273">
        <v>65</v>
      </c>
      <c r="E39" s="281">
        <f>D39</f>
        <v>65</v>
      </c>
      <c r="F39" s="281">
        <f>D39*14</f>
        <v>910</v>
      </c>
      <c r="G39" s="273"/>
      <c r="H39" s="281">
        <v>65</v>
      </c>
      <c r="I39" s="281">
        <v>910</v>
      </c>
      <c r="J39" s="273"/>
      <c r="K39" s="281">
        <v>65</v>
      </c>
      <c r="L39" s="281">
        <f>I39*0.835</f>
        <v>759.85</v>
      </c>
      <c r="M39" s="273"/>
      <c r="N39" s="281">
        <v>72.8</v>
      </c>
      <c r="O39" s="281">
        <f t="shared" si="0"/>
        <v>606.97</v>
      </c>
      <c r="P39" s="273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</row>
    <row r="40" spans="1:36" ht="15.75" customHeight="1">
      <c r="A40" s="272" t="s">
        <v>644</v>
      </c>
      <c r="B40" s="280" t="s">
        <v>87</v>
      </c>
      <c r="C40" s="274">
        <v>1</v>
      </c>
      <c r="D40" s="273">
        <v>65</v>
      </c>
      <c r="E40" s="281">
        <f>D40</f>
        <v>65</v>
      </c>
      <c r="F40" s="281">
        <f>D40*14</f>
        <v>910</v>
      </c>
      <c r="G40" s="273"/>
      <c r="H40" s="281">
        <v>65</v>
      </c>
      <c r="I40" s="281">
        <v>910</v>
      </c>
      <c r="J40" s="273"/>
      <c r="K40" s="281">
        <v>65</v>
      </c>
      <c r="L40" s="281">
        <f t="shared" ref="L40:L47" si="1">I40*0.835</f>
        <v>759.85</v>
      </c>
      <c r="M40" s="273"/>
      <c r="N40" s="281">
        <v>72.8</v>
      </c>
      <c r="O40" s="281">
        <f t="shared" si="0"/>
        <v>606.97</v>
      </c>
      <c r="P40" s="273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</row>
    <row r="41" spans="1:36" ht="15.75" customHeight="1">
      <c r="A41" s="272" t="s">
        <v>576</v>
      </c>
      <c r="B41" s="280" t="s">
        <v>390</v>
      </c>
      <c r="C41" s="274">
        <v>3</v>
      </c>
      <c r="D41" s="273">
        <v>65</v>
      </c>
      <c r="E41" s="281">
        <f>D41/2</f>
        <v>32.5</v>
      </c>
      <c r="F41" s="281">
        <f>D41*7</f>
        <v>455</v>
      </c>
      <c r="G41" s="273"/>
      <c r="H41" s="281">
        <v>32.5</v>
      </c>
      <c r="I41" s="281">
        <v>455</v>
      </c>
      <c r="J41" s="273"/>
      <c r="K41" s="281">
        <v>32.5</v>
      </c>
      <c r="L41" s="281">
        <f t="shared" si="1"/>
        <v>379.92500000000001</v>
      </c>
      <c r="M41" s="273"/>
      <c r="N41" s="281">
        <v>36.4</v>
      </c>
      <c r="O41" s="281">
        <f t="shared" si="0"/>
        <v>303.48500000000001</v>
      </c>
      <c r="P41" s="273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</row>
    <row r="42" spans="1:36" ht="15.75" customHeight="1">
      <c r="A42" s="272" t="s">
        <v>581</v>
      </c>
      <c r="B42" s="280" t="s">
        <v>90</v>
      </c>
      <c r="C42" s="274">
        <v>1</v>
      </c>
      <c r="D42" s="273">
        <v>65</v>
      </c>
      <c r="E42" s="281">
        <f>D42</f>
        <v>65</v>
      </c>
      <c r="F42" s="281">
        <f>D42*14</f>
        <v>910</v>
      </c>
      <c r="G42" s="273"/>
      <c r="H42" s="281">
        <v>65</v>
      </c>
      <c r="I42" s="281">
        <v>910</v>
      </c>
      <c r="J42" s="273"/>
      <c r="K42" s="281">
        <v>65</v>
      </c>
      <c r="L42" s="281">
        <f t="shared" si="1"/>
        <v>759.85</v>
      </c>
      <c r="M42" s="273"/>
      <c r="N42" s="281">
        <v>72.8</v>
      </c>
      <c r="O42" s="281">
        <f t="shared" si="0"/>
        <v>606.97</v>
      </c>
      <c r="P42" s="273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</row>
    <row r="43" spans="1:36" ht="15.75" customHeight="1">
      <c r="A43" s="272" t="s">
        <v>649</v>
      </c>
      <c r="B43" s="280" t="s">
        <v>92</v>
      </c>
      <c r="C43" s="274">
        <v>2</v>
      </c>
      <c r="D43" s="273">
        <v>65</v>
      </c>
      <c r="E43" s="281">
        <f>D43/2</f>
        <v>32.5</v>
      </c>
      <c r="F43" s="281">
        <f>D43*7</f>
        <v>455</v>
      </c>
      <c r="G43" s="273"/>
      <c r="H43" s="281">
        <v>32.5</v>
      </c>
      <c r="I43" s="281">
        <v>455</v>
      </c>
      <c r="J43" s="273"/>
      <c r="K43" s="281">
        <v>32.5</v>
      </c>
      <c r="L43" s="281">
        <f t="shared" si="1"/>
        <v>379.92500000000001</v>
      </c>
      <c r="M43" s="273"/>
      <c r="N43" s="281">
        <v>36.4</v>
      </c>
      <c r="O43" s="281">
        <f t="shared" si="0"/>
        <v>303.48500000000001</v>
      </c>
      <c r="P43" s="273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</row>
    <row r="44" spans="1:36" ht="15.75" customHeight="1">
      <c r="A44" s="296" t="s">
        <v>589</v>
      </c>
      <c r="B44" s="280" t="s">
        <v>96</v>
      </c>
      <c r="C44" s="274">
        <v>2</v>
      </c>
      <c r="D44" s="273">
        <v>65</v>
      </c>
      <c r="E44" s="281">
        <f>D44/2</f>
        <v>32.5</v>
      </c>
      <c r="F44" s="281">
        <f>D44*7</f>
        <v>455</v>
      </c>
      <c r="G44" s="273"/>
      <c r="H44" s="281">
        <v>32.5</v>
      </c>
      <c r="I44" s="281">
        <v>455</v>
      </c>
      <c r="J44" s="273"/>
      <c r="K44" s="281">
        <v>32.5</v>
      </c>
      <c r="L44" s="281">
        <f t="shared" si="1"/>
        <v>379.92500000000001</v>
      </c>
      <c r="M44" s="273"/>
      <c r="N44" s="281">
        <v>36.4</v>
      </c>
      <c r="O44" s="281">
        <f t="shared" si="0"/>
        <v>303.48500000000001</v>
      </c>
      <c r="P44" s="273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</row>
    <row r="45" spans="1:36" ht="15.75" customHeight="1">
      <c r="A45" s="296" t="s">
        <v>623</v>
      </c>
      <c r="B45" s="280" t="s">
        <v>98</v>
      </c>
      <c r="C45" s="274">
        <v>3</v>
      </c>
      <c r="D45" s="273">
        <v>65</v>
      </c>
      <c r="E45" s="281">
        <f>D45/2</f>
        <v>32.5</v>
      </c>
      <c r="F45" s="281">
        <f>D45*7</f>
        <v>455</v>
      </c>
      <c r="G45" s="273"/>
      <c r="H45" s="281">
        <v>32.5</v>
      </c>
      <c r="I45" s="281">
        <v>455</v>
      </c>
      <c r="J45" s="273"/>
      <c r="K45" s="281">
        <v>32.5</v>
      </c>
      <c r="L45" s="281">
        <f t="shared" si="1"/>
        <v>379.92500000000001</v>
      </c>
      <c r="M45" s="273"/>
      <c r="N45" s="281">
        <v>36.4</v>
      </c>
      <c r="O45" s="281">
        <f t="shared" si="0"/>
        <v>303.48500000000001</v>
      </c>
      <c r="P45" s="273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</row>
    <row r="46" spans="1:36" ht="15.75" customHeight="1">
      <c r="A46" s="272" t="s">
        <v>601</v>
      </c>
      <c r="B46" s="280" t="s">
        <v>100</v>
      </c>
      <c r="C46" s="274">
        <v>3</v>
      </c>
      <c r="D46" s="273">
        <v>65</v>
      </c>
      <c r="E46" s="281">
        <f>D46/2</f>
        <v>32.5</v>
      </c>
      <c r="F46" s="281">
        <f>D46*7</f>
        <v>455</v>
      </c>
      <c r="G46" s="273"/>
      <c r="H46" s="281">
        <v>32.5</v>
      </c>
      <c r="I46" s="281">
        <v>455</v>
      </c>
      <c r="J46" s="273"/>
      <c r="K46" s="281">
        <v>32.5</v>
      </c>
      <c r="L46" s="281">
        <f t="shared" si="1"/>
        <v>379.92500000000001</v>
      </c>
      <c r="M46" s="273"/>
      <c r="N46" s="281">
        <v>36.4</v>
      </c>
      <c r="O46" s="281">
        <f t="shared" si="0"/>
        <v>303.48500000000001</v>
      </c>
      <c r="P46" s="273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</row>
    <row r="47" spans="1:36" ht="15.75" customHeight="1">
      <c r="A47" s="272" t="s">
        <v>602</v>
      </c>
      <c r="B47" s="280" t="s">
        <v>102</v>
      </c>
      <c r="C47" s="274">
        <v>1</v>
      </c>
      <c r="D47" s="273">
        <v>65</v>
      </c>
      <c r="E47" s="281">
        <f>D47</f>
        <v>65</v>
      </c>
      <c r="F47" s="281">
        <f>D47*14</f>
        <v>910</v>
      </c>
      <c r="G47" s="273"/>
      <c r="H47" s="281">
        <v>65</v>
      </c>
      <c r="I47" s="281">
        <v>910</v>
      </c>
      <c r="J47" s="273"/>
      <c r="K47" s="281">
        <v>65</v>
      </c>
      <c r="L47" s="281">
        <f t="shared" si="1"/>
        <v>759.85</v>
      </c>
      <c r="M47" s="273"/>
      <c r="N47" s="281">
        <v>72.8</v>
      </c>
      <c r="O47" s="281">
        <f t="shared" si="0"/>
        <v>606.97</v>
      </c>
      <c r="P47" s="273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</row>
    <row r="48" spans="1:36" ht="15.75" customHeight="1">
      <c r="A48" s="272" t="s">
        <v>654</v>
      </c>
      <c r="B48" s="280" t="s">
        <v>391</v>
      </c>
      <c r="C48" s="274">
        <v>2</v>
      </c>
      <c r="D48" s="273">
        <v>65</v>
      </c>
      <c r="E48" s="281">
        <f>D48/2</f>
        <v>32.5</v>
      </c>
      <c r="F48" s="281">
        <f>D48*7</f>
        <v>455</v>
      </c>
      <c r="G48" s="273"/>
      <c r="H48" s="281">
        <v>32.5</v>
      </c>
      <c r="I48" s="281">
        <v>455</v>
      </c>
      <c r="J48" s="273"/>
      <c r="K48" s="281">
        <v>32.5</v>
      </c>
      <c r="L48" s="281">
        <f>I48*0.835</f>
        <v>379.92500000000001</v>
      </c>
      <c r="M48" s="273"/>
      <c r="N48" s="281">
        <v>36.4</v>
      </c>
      <c r="O48" s="281">
        <f t="shared" si="0"/>
        <v>303.48500000000001</v>
      </c>
      <c r="P48" s="273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</row>
    <row r="49" spans="1:36" ht="15.75" customHeight="1">
      <c r="A49" s="272" t="s">
        <v>719</v>
      </c>
      <c r="B49" s="280" t="s">
        <v>720</v>
      </c>
      <c r="C49" s="274">
        <v>3</v>
      </c>
      <c r="D49" s="273">
        <v>65</v>
      </c>
      <c r="E49" s="281">
        <f>D49/2</f>
        <v>32.5</v>
      </c>
      <c r="F49" s="281">
        <f>D49*7</f>
        <v>455</v>
      </c>
      <c r="G49" s="273"/>
      <c r="H49" s="281">
        <v>32.5</v>
      </c>
      <c r="I49" s="281">
        <v>455</v>
      </c>
      <c r="J49" s="273"/>
      <c r="K49" s="281">
        <v>32.5</v>
      </c>
      <c r="L49" s="281">
        <f t="shared" ref="L49:L50" si="2">I49*0.835</f>
        <v>379.92500000000001</v>
      </c>
      <c r="M49" s="273"/>
      <c r="N49" s="281">
        <v>36.4</v>
      </c>
      <c r="O49" s="281">
        <f t="shared" ref="O49:O50" si="3">I49*0.667</f>
        <v>303.48500000000001</v>
      </c>
      <c r="P49" s="273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</row>
    <row r="50" spans="1:36" ht="15.75" customHeight="1">
      <c r="A50" s="272" t="s">
        <v>739</v>
      </c>
      <c r="B50" s="280" t="s">
        <v>738</v>
      </c>
      <c r="C50" s="274">
        <v>3</v>
      </c>
      <c r="D50" s="273">
        <v>65</v>
      </c>
      <c r="E50" s="281">
        <f>D50/2</f>
        <v>32.5</v>
      </c>
      <c r="F50" s="281">
        <f>D50*7</f>
        <v>455</v>
      </c>
      <c r="G50" s="273"/>
      <c r="H50" s="281">
        <v>32.5</v>
      </c>
      <c r="I50" s="281">
        <v>455</v>
      </c>
      <c r="J50" s="273"/>
      <c r="K50" s="281">
        <v>32.5</v>
      </c>
      <c r="L50" s="281">
        <f t="shared" si="2"/>
        <v>379.92500000000001</v>
      </c>
      <c r="M50" s="273"/>
      <c r="N50" s="281">
        <v>36.4</v>
      </c>
      <c r="O50" s="281">
        <f t="shared" si="3"/>
        <v>303.48500000000001</v>
      </c>
      <c r="P50" s="273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</row>
    <row r="51" spans="1:36" ht="15.75" customHeight="1">
      <c r="A51" s="287" t="s">
        <v>773</v>
      </c>
      <c r="B51" s="286"/>
      <c r="C51" s="286"/>
      <c r="D51" s="286"/>
      <c r="E51" s="286">
        <v>9</v>
      </c>
      <c r="F51" s="286">
        <v>18</v>
      </c>
      <c r="G51" s="286">
        <v>13.5</v>
      </c>
      <c r="H51" s="286">
        <v>9</v>
      </c>
      <c r="I51" s="286">
        <v>18</v>
      </c>
      <c r="J51" s="286">
        <v>13.5</v>
      </c>
      <c r="K51" s="317">
        <f>H51*1.333</f>
        <v>11.997</v>
      </c>
      <c r="L51" s="317">
        <f>I51*1.2</f>
        <v>21.599999999999998</v>
      </c>
      <c r="M51" s="286">
        <v>17</v>
      </c>
      <c r="N51" s="286">
        <v>9</v>
      </c>
      <c r="O51" s="286">
        <v>18</v>
      </c>
      <c r="P51" s="286">
        <v>13.5</v>
      </c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</row>
    <row r="52" spans="1:36" ht="15.75" customHeight="1">
      <c r="A52" s="287" t="s">
        <v>311</v>
      </c>
      <c r="B52" s="286"/>
      <c r="C52" s="286"/>
      <c r="D52" s="278"/>
      <c r="E52" s="286">
        <f>D53*7</f>
        <v>1890</v>
      </c>
      <c r="F52" s="286">
        <f>D53*14</f>
        <v>3780</v>
      </c>
      <c r="G52" s="286">
        <f>D53*10.5</f>
        <v>2835</v>
      </c>
      <c r="H52" s="286">
        <f>D53*7</f>
        <v>1890</v>
      </c>
      <c r="I52" s="286">
        <f>D53*14</f>
        <v>3780</v>
      </c>
      <c r="J52" s="286">
        <f>D53*10.5</f>
        <v>2835</v>
      </c>
      <c r="K52" s="286">
        <f>D53*7</f>
        <v>1890</v>
      </c>
      <c r="L52" s="286">
        <f>D53*14</f>
        <v>3780</v>
      </c>
      <c r="M52" s="286">
        <f>D53*10.5</f>
        <v>2835</v>
      </c>
      <c r="N52" s="286">
        <f>D53*7</f>
        <v>1890</v>
      </c>
      <c r="O52" s="286">
        <f>D53*14</f>
        <v>3780</v>
      </c>
      <c r="P52" s="286">
        <f>D53*10.5</f>
        <v>2835</v>
      </c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</row>
    <row r="53" spans="1:36" ht="15.75" customHeight="1">
      <c r="A53" s="272" t="s">
        <v>696</v>
      </c>
      <c r="B53" s="280" t="s">
        <v>697</v>
      </c>
      <c r="C53" s="274">
        <v>1</v>
      </c>
      <c r="D53" s="273">
        <v>270</v>
      </c>
      <c r="E53" s="281">
        <f>D53</f>
        <v>270</v>
      </c>
      <c r="F53" s="281">
        <f>D53*F51</f>
        <v>4860</v>
      </c>
      <c r="G53" s="273"/>
      <c r="H53" s="281">
        <v>270</v>
      </c>
      <c r="I53" s="281">
        <v>4860</v>
      </c>
      <c r="J53" s="273"/>
      <c r="K53" s="281">
        <v>270</v>
      </c>
      <c r="L53" s="281">
        <f t="shared" ref="L53:L58" si="4">I53*1.33</f>
        <v>6463.8</v>
      </c>
      <c r="M53" s="273"/>
      <c r="N53" s="281">
        <v>270</v>
      </c>
      <c r="O53" s="281">
        <f>I53*0.667</f>
        <v>3241.6200000000003</v>
      </c>
      <c r="P53" s="273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</row>
    <row r="54" spans="1:36" ht="15.75" customHeight="1">
      <c r="A54" s="272" t="s">
        <v>698</v>
      </c>
      <c r="B54" s="280" t="s">
        <v>699</v>
      </c>
      <c r="C54" s="274">
        <v>1</v>
      </c>
      <c r="D54" s="273">
        <v>150</v>
      </c>
      <c r="E54" s="281">
        <f>D54</f>
        <v>150</v>
      </c>
      <c r="F54" s="281">
        <f>D54*F51</f>
        <v>2700</v>
      </c>
      <c r="G54" s="273"/>
      <c r="H54" s="281">
        <v>150</v>
      </c>
      <c r="I54" s="281">
        <v>2700</v>
      </c>
      <c r="J54" s="273"/>
      <c r="K54" s="281">
        <v>150</v>
      </c>
      <c r="L54" s="281">
        <f t="shared" si="4"/>
        <v>3591</v>
      </c>
      <c r="M54" s="273"/>
      <c r="N54" s="281">
        <v>150</v>
      </c>
      <c r="O54" s="281">
        <f>I54*0.667</f>
        <v>1800.9</v>
      </c>
      <c r="P54" s="273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</row>
    <row r="55" spans="1:36" ht="15.75" customHeight="1">
      <c r="A55" s="272" t="s">
        <v>700</v>
      </c>
      <c r="B55" s="280" t="s">
        <v>701</v>
      </c>
      <c r="C55" s="274">
        <v>1</v>
      </c>
      <c r="D55" s="273">
        <v>150</v>
      </c>
      <c r="E55" s="281">
        <f>D55</f>
        <v>150</v>
      </c>
      <c r="F55" s="281">
        <f>D55*F51</f>
        <v>2700</v>
      </c>
      <c r="G55" s="273"/>
      <c r="H55" s="281">
        <v>150</v>
      </c>
      <c r="I55" s="281">
        <v>2700</v>
      </c>
      <c r="J55" s="273"/>
      <c r="K55" s="281">
        <v>150</v>
      </c>
      <c r="L55" s="281">
        <f t="shared" si="4"/>
        <v>3591</v>
      </c>
      <c r="M55" s="273"/>
      <c r="N55" s="281">
        <v>150</v>
      </c>
      <c r="O55" s="281">
        <f>I55*0.667</f>
        <v>1800.9</v>
      </c>
      <c r="P55" s="273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</row>
    <row r="56" spans="1:36" ht="15.75" customHeight="1">
      <c r="A56" s="272" t="s">
        <v>702</v>
      </c>
      <c r="B56" s="280" t="s">
        <v>703</v>
      </c>
      <c r="C56" s="274">
        <v>1</v>
      </c>
      <c r="D56" s="273">
        <v>270</v>
      </c>
      <c r="E56" s="281">
        <f>D56</f>
        <v>270</v>
      </c>
      <c r="F56" s="281">
        <f>D56*F51</f>
        <v>4860</v>
      </c>
      <c r="G56" s="273"/>
      <c r="H56" s="281">
        <v>270</v>
      </c>
      <c r="I56" s="281">
        <v>4860</v>
      </c>
      <c r="J56" s="273"/>
      <c r="K56" s="281">
        <v>270</v>
      </c>
      <c r="L56" s="281">
        <f t="shared" si="4"/>
        <v>6463.8</v>
      </c>
      <c r="M56" s="273"/>
      <c r="N56" s="281">
        <v>270</v>
      </c>
      <c r="O56" s="281">
        <f t="shared" ref="O56:O58" si="5">I56*0.667</f>
        <v>3241.6200000000003</v>
      </c>
      <c r="P56" s="273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</row>
    <row r="57" spans="1:36" ht="15.75" customHeight="1">
      <c r="A57" s="272" t="s">
        <v>704</v>
      </c>
      <c r="B57" s="280" t="s">
        <v>705</v>
      </c>
      <c r="C57" s="274">
        <v>2</v>
      </c>
      <c r="D57" s="273">
        <v>40</v>
      </c>
      <c r="E57" s="281">
        <f>D57/2</f>
        <v>20</v>
      </c>
      <c r="F57" s="281">
        <f>D57*E51</f>
        <v>360</v>
      </c>
      <c r="G57" s="273"/>
      <c r="H57" s="281">
        <v>20</v>
      </c>
      <c r="I57" s="281">
        <v>360</v>
      </c>
      <c r="J57" s="273"/>
      <c r="K57" s="281">
        <v>20</v>
      </c>
      <c r="L57" s="281">
        <f t="shared" si="4"/>
        <v>478.8</v>
      </c>
      <c r="M57" s="273"/>
      <c r="N57" s="281">
        <v>20</v>
      </c>
      <c r="O57" s="281">
        <f t="shared" si="5"/>
        <v>240.12</v>
      </c>
      <c r="P57" s="273"/>
      <c r="Q57" s="272"/>
      <c r="R57" s="272"/>
      <c r="S57" s="272"/>
      <c r="T57" s="272"/>
      <c r="U57" s="272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</row>
    <row r="58" spans="1:36" ht="15.75" customHeight="1">
      <c r="A58" s="272" t="s">
        <v>706</v>
      </c>
      <c r="B58" s="280" t="s">
        <v>707</v>
      </c>
      <c r="C58" s="274">
        <v>2</v>
      </c>
      <c r="D58" s="273">
        <v>40</v>
      </c>
      <c r="E58" s="281">
        <f>D58/2</f>
        <v>20</v>
      </c>
      <c r="F58" s="281">
        <f>D58*E51</f>
        <v>360</v>
      </c>
      <c r="G58" s="273"/>
      <c r="H58" s="281">
        <v>20</v>
      </c>
      <c r="I58" s="281">
        <v>360</v>
      </c>
      <c r="J58" s="273"/>
      <c r="K58" s="281">
        <v>20</v>
      </c>
      <c r="L58" s="281">
        <f t="shared" si="4"/>
        <v>478.8</v>
      </c>
      <c r="M58" s="273"/>
      <c r="N58" s="281">
        <v>20</v>
      </c>
      <c r="O58" s="281">
        <f t="shared" si="5"/>
        <v>240.12</v>
      </c>
      <c r="P58" s="273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</row>
    <row r="59" spans="1:36" ht="15.75" customHeight="1">
      <c r="A59" s="279"/>
      <c r="B59" s="278"/>
      <c r="C59" s="278"/>
      <c r="D59" s="278"/>
      <c r="E59" s="278">
        <v>28</v>
      </c>
      <c r="F59" s="278">
        <v>49</v>
      </c>
      <c r="G59" s="278">
        <v>38.5</v>
      </c>
      <c r="H59" s="278">
        <v>28</v>
      </c>
      <c r="I59" s="278">
        <v>49</v>
      </c>
      <c r="J59" s="278">
        <v>38.5</v>
      </c>
      <c r="K59" s="278">
        <v>21</v>
      </c>
      <c r="L59" s="278">
        <v>49</v>
      </c>
      <c r="M59" s="278">
        <v>38.5</v>
      </c>
      <c r="N59" s="278">
        <v>17</v>
      </c>
      <c r="O59" s="278">
        <v>49</v>
      </c>
      <c r="P59" s="278">
        <v>38.5</v>
      </c>
      <c r="Q59" s="272"/>
      <c r="R59" s="293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</row>
    <row r="60" spans="1:36" ht="15.75" customHeight="1">
      <c r="A60" s="294" t="s">
        <v>708</v>
      </c>
      <c r="B60" s="286"/>
      <c r="C60" s="286"/>
      <c r="D60" s="278"/>
      <c r="E60" s="286">
        <f>E59*100</f>
        <v>2800</v>
      </c>
      <c r="F60" s="286">
        <f>F59*100</f>
        <v>4900</v>
      </c>
      <c r="G60" s="286">
        <f>G59*100</f>
        <v>3850</v>
      </c>
      <c r="H60" s="286">
        <f>H59*100</f>
        <v>2800</v>
      </c>
      <c r="I60" s="286">
        <v>5600</v>
      </c>
      <c r="J60" s="286">
        <f t="shared" ref="J60:P60" si="6">J59*100</f>
        <v>3850</v>
      </c>
      <c r="K60" s="286">
        <f t="shared" si="6"/>
        <v>2100</v>
      </c>
      <c r="L60" s="286">
        <f t="shared" si="6"/>
        <v>4900</v>
      </c>
      <c r="M60" s="286">
        <f t="shared" si="6"/>
        <v>3850</v>
      </c>
      <c r="N60" s="286">
        <f t="shared" si="6"/>
        <v>1700</v>
      </c>
      <c r="O60" s="286">
        <f t="shared" si="6"/>
        <v>4900</v>
      </c>
      <c r="P60" s="286">
        <f t="shared" si="6"/>
        <v>3850</v>
      </c>
      <c r="Q60" s="272"/>
      <c r="R60" s="293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</row>
    <row r="61" spans="1:36" ht="15.75" customHeight="1">
      <c r="A61" s="290" t="s">
        <v>603</v>
      </c>
      <c r="B61" s="289" t="s">
        <v>128</v>
      </c>
      <c r="C61" s="274">
        <v>3</v>
      </c>
      <c r="D61" s="273">
        <v>135</v>
      </c>
      <c r="E61" s="281">
        <f t="shared" ref="E61:E64" si="7">D61/2</f>
        <v>67.5</v>
      </c>
      <c r="F61" s="281">
        <f t="shared" ref="F61:F64" si="8">D61*2</f>
        <v>270</v>
      </c>
      <c r="G61" s="282"/>
      <c r="H61" s="281">
        <v>67.5</v>
      </c>
      <c r="I61" s="281">
        <v>400</v>
      </c>
      <c r="J61" s="273"/>
      <c r="K61" s="288">
        <v>67.5</v>
      </c>
      <c r="L61" s="281">
        <v>400</v>
      </c>
      <c r="M61" s="273"/>
      <c r="N61" s="288">
        <v>67.5</v>
      </c>
      <c r="O61" s="281">
        <f t="shared" ref="O61:O77" si="9">L61/2</f>
        <v>200</v>
      </c>
      <c r="P61" s="273"/>
      <c r="Q61" s="272"/>
      <c r="R61" s="272"/>
      <c r="S61" s="272"/>
      <c r="T61" s="272"/>
      <c r="U61" s="291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</row>
    <row r="62" spans="1:36" ht="15.75" customHeight="1">
      <c r="A62" s="272" t="s">
        <v>595</v>
      </c>
      <c r="B62" s="280" t="s">
        <v>138</v>
      </c>
      <c r="C62" s="274">
        <v>2</v>
      </c>
      <c r="D62" s="273">
        <v>150</v>
      </c>
      <c r="E62" s="281">
        <f t="shared" si="7"/>
        <v>75</v>
      </c>
      <c r="F62" s="281">
        <f t="shared" si="8"/>
        <v>300</v>
      </c>
      <c r="G62" s="282"/>
      <c r="H62" s="281">
        <v>75</v>
      </c>
      <c r="I62" s="281">
        <v>300</v>
      </c>
      <c r="J62" s="273"/>
      <c r="K62" s="281">
        <v>75</v>
      </c>
      <c r="L62" s="281">
        <v>300</v>
      </c>
      <c r="M62" s="273"/>
      <c r="N62" s="281">
        <v>75</v>
      </c>
      <c r="O62" s="281">
        <f t="shared" si="9"/>
        <v>150</v>
      </c>
      <c r="P62" s="273"/>
      <c r="Q62" s="272"/>
      <c r="R62" s="272"/>
      <c r="S62" s="272"/>
      <c r="T62" s="272"/>
      <c r="U62" s="291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</row>
    <row r="63" spans="1:36" ht="15.75" customHeight="1">
      <c r="A63" s="290" t="s">
        <v>648</v>
      </c>
      <c r="B63" s="289" t="s">
        <v>140</v>
      </c>
      <c r="C63" s="274">
        <v>2</v>
      </c>
      <c r="D63" s="273">
        <v>150</v>
      </c>
      <c r="E63" s="281">
        <f t="shared" si="7"/>
        <v>75</v>
      </c>
      <c r="F63" s="281">
        <f t="shared" si="8"/>
        <v>300</v>
      </c>
      <c r="G63" s="282"/>
      <c r="H63" s="281">
        <v>75</v>
      </c>
      <c r="I63" s="281">
        <v>300</v>
      </c>
      <c r="J63" s="273"/>
      <c r="K63" s="288">
        <v>75</v>
      </c>
      <c r="L63" s="281">
        <v>300</v>
      </c>
      <c r="M63" s="273"/>
      <c r="N63" s="288">
        <v>75</v>
      </c>
      <c r="O63" s="281">
        <f t="shared" si="9"/>
        <v>150</v>
      </c>
      <c r="P63" s="273"/>
      <c r="Q63" s="272"/>
      <c r="R63" s="272"/>
      <c r="S63" s="272"/>
      <c r="T63" s="272"/>
      <c r="U63" s="291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</row>
    <row r="64" spans="1:36" ht="15.75" customHeight="1">
      <c r="A64" s="290" t="s">
        <v>593</v>
      </c>
      <c r="B64" s="289" t="s">
        <v>142</v>
      </c>
      <c r="C64" s="274">
        <v>3</v>
      </c>
      <c r="D64" s="273">
        <v>150</v>
      </c>
      <c r="E64" s="281">
        <f t="shared" si="7"/>
        <v>75</v>
      </c>
      <c r="F64" s="281">
        <f t="shared" si="8"/>
        <v>300</v>
      </c>
      <c r="G64" s="282"/>
      <c r="H64" s="281">
        <v>75</v>
      </c>
      <c r="I64" s="281">
        <v>200</v>
      </c>
      <c r="J64" s="273"/>
      <c r="K64" s="288">
        <v>75</v>
      </c>
      <c r="L64" s="281">
        <v>200</v>
      </c>
      <c r="M64" s="273"/>
      <c r="N64" s="288">
        <v>75</v>
      </c>
      <c r="O64" s="281">
        <f t="shared" si="9"/>
        <v>100</v>
      </c>
      <c r="P64" s="273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</row>
    <row r="65" spans="1:36" ht="15.75" customHeight="1">
      <c r="A65" s="272" t="s">
        <v>564</v>
      </c>
      <c r="B65" s="280" t="s">
        <v>145</v>
      </c>
      <c r="C65" s="274">
        <v>1</v>
      </c>
      <c r="D65" s="273">
        <v>50</v>
      </c>
      <c r="E65" s="281">
        <f>D65</f>
        <v>50</v>
      </c>
      <c r="F65" s="281">
        <f>D65*14</f>
        <v>700</v>
      </c>
      <c r="G65" s="282"/>
      <c r="H65" s="281">
        <v>50</v>
      </c>
      <c r="I65" s="281">
        <v>420</v>
      </c>
      <c r="J65" s="273"/>
      <c r="K65" s="281">
        <v>50</v>
      </c>
      <c r="L65" s="281">
        <v>420</v>
      </c>
      <c r="M65" s="273"/>
      <c r="N65" s="281">
        <v>50</v>
      </c>
      <c r="O65" s="281">
        <f t="shared" si="9"/>
        <v>210</v>
      </c>
      <c r="P65" s="273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</row>
    <row r="66" spans="1:36" ht="15.75" customHeight="1">
      <c r="A66" s="272" t="s">
        <v>566</v>
      </c>
      <c r="B66" s="280" t="s">
        <v>147</v>
      </c>
      <c r="C66" s="274">
        <v>1</v>
      </c>
      <c r="D66" s="273">
        <v>100</v>
      </c>
      <c r="E66" s="281">
        <f>D66</f>
        <v>100</v>
      </c>
      <c r="F66" s="281">
        <f>D66*14</f>
        <v>1400</v>
      </c>
      <c r="G66" s="282"/>
      <c r="H66" s="281">
        <v>100</v>
      </c>
      <c r="I66" s="281">
        <v>1400</v>
      </c>
      <c r="J66" s="273"/>
      <c r="K66" s="281">
        <v>100</v>
      </c>
      <c r="L66" s="281">
        <v>1400</v>
      </c>
      <c r="M66" s="273"/>
      <c r="N66" s="281">
        <v>100</v>
      </c>
      <c r="O66" s="281">
        <f t="shared" si="9"/>
        <v>700</v>
      </c>
      <c r="P66" s="273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</row>
    <row r="67" spans="1:36" ht="15.75" customHeight="1">
      <c r="A67" s="272" t="s">
        <v>569</v>
      </c>
      <c r="B67" s="280" t="s">
        <v>155</v>
      </c>
      <c r="C67" s="274">
        <v>3</v>
      </c>
      <c r="D67" s="273">
        <v>150</v>
      </c>
      <c r="E67" s="281">
        <f>D67/2</f>
        <v>75</v>
      </c>
      <c r="F67" s="281">
        <f>D67*14</f>
        <v>2100</v>
      </c>
      <c r="G67" s="282"/>
      <c r="H67" s="281">
        <v>75</v>
      </c>
      <c r="I67" s="281">
        <v>2100</v>
      </c>
      <c r="J67" s="273"/>
      <c r="K67" s="281">
        <v>75</v>
      </c>
      <c r="L67" s="281">
        <v>2100</v>
      </c>
      <c r="M67" s="273"/>
      <c r="N67" s="281">
        <v>75</v>
      </c>
      <c r="O67" s="281">
        <f t="shared" si="9"/>
        <v>1050</v>
      </c>
      <c r="P67" s="273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</row>
    <row r="68" spans="1:36" ht="15.75" customHeight="1">
      <c r="A68" s="272" t="s">
        <v>575</v>
      </c>
      <c r="B68" s="280" t="s">
        <v>157</v>
      </c>
      <c r="C68" s="274">
        <v>3</v>
      </c>
      <c r="D68" s="273">
        <v>50</v>
      </c>
      <c r="E68" s="281">
        <f>D68/2</f>
        <v>25</v>
      </c>
      <c r="F68" s="281">
        <f>D68*14</f>
        <v>700</v>
      </c>
      <c r="G68" s="282"/>
      <c r="H68" s="281">
        <v>25</v>
      </c>
      <c r="I68" s="281">
        <v>700</v>
      </c>
      <c r="J68" s="273"/>
      <c r="K68" s="281">
        <v>25</v>
      </c>
      <c r="L68" s="281">
        <v>700</v>
      </c>
      <c r="M68" s="273"/>
      <c r="N68" s="281">
        <v>25</v>
      </c>
      <c r="O68" s="281">
        <f t="shared" si="9"/>
        <v>350</v>
      </c>
      <c r="P68" s="273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</row>
    <row r="69" spans="1:36" ht="15.75" customHeight="1">
      <c r="A69" s="272" t="s">
        <v>579</v>
      </c>
      <c r="B69" s="280" t="s">
        <v>418</v>
      </c>
      <c r="C69" s="274">
        <v>1</v>
      </c>
      <c r="D69" s="273">
        <v>50</v>
      </c>
      <c r="E69" s="281">
        <f>D69</f>
        <v>50</v>
      </c>
      <c r="F69" s="281">
        <f>D69*14</f>
        <v>700</v>
      </c>
      <c r="G69" s="282"/>
      <c r="H69" s="281">
        <v>50</v>
      </c>
      <c r="I69" s="281">
        <v>420</v>
      </c>
      <c r="J69" s="273"/>
      <c r="K69" s="281">
        <v>50</v>
      </c>
      <c r="L69" s="281">
        <v>420</v>
      </c>
      <c r="M69" s="273"/>
      <c r="N69" s="281">
        <v>50</v>
      </c>
      <c r="O69" s="281">
        <f t="shared" si="9"/>
        <v>210</v>
      </c>
      <c r="P69" s="273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</row>
    <row r="70" spans="1:36" ht="15.75" customHeight="1">
      <c r="A70" s="290" t="s">
        <v>585</v>
      </c>
      <c r="B70" s="289" t="s">
        <v>162</v>
      </c>
      <c r="C70" s="274">
        <v>3</v>
      </c>
      <c r="D70" s="273">
        <v>150</v>
      </c>
      <c r="E70" s="281">
        <f>D70/2</f>
        <v>75</v>
      </c>
      <c r="F70" s="277">
        <f>D70*7</f>
        <v>1050</v>
      </c>
      <c r="G70" s="282"/>
      <c r="H70" s="281">
        <v>75</v>
      </c>
      <c r="I70" s="281">
        <v>1050</v>
      </c>
      <c r="J70" s="273"/>
      <c r="K70" s="288">
        <v>75</v>
      </c>
      <c r="L70" s="281">
        <v>1050</v>
      </c>
      <c r="M70" s="273"/>
      <c r="N70" s="288">
        <v>75</v>
      </c>
      <c r="O70" s="281">
        <f t="shared" si="9"/>
        <v>525</v>
      </c>
      <c r="P70" s="273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</row>
    <row r="71" spans="1:36" ht="15.75" customHeight="1">
      <c r="A71" s="314" t="s">
        <v>588</v>
      </c>
      <c r="B71" s="280" t="s">
        <v>403</v>
      </c>
      <c r="C71" s="274">
        <v>1</v>
      </c>
      <c r="D71" s="273">
        <v>50</v>
      </c>
      <c r="E71" s="281">
        <f>D71</f>
        <v>50</v>
      </c>
      <c r="F71" s="281">
        <f>D71*14</f>
        <v>700</v>
      </c>
      <c r="G71" s="282"/>
      <c r="H71" s="281">
        <v>50</v>
      </c>
      <c r="I71" s="277">
        <v>420</v>
      </c>
      <c r="J71" s="282"/>
      <c r="K71" s="277">
        <v>50</v>
      </c>
      <c r="L71" s="277">
        <v>420</v>
      </c>
      <c r="M71" s="282"/>
      <c r="N71" s="277">
        <v>50</v>
      </c>
      <c r="O71" s="281">
        <f t="shared" si="9"/>
        <v>210</v>
      </c>
      <c r="P71" s="28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</row>
    <row r="72" spans="1:36" ht="15.75" customHeight="1">
      <c r="A72" s="314" t="s">
        <v>608</v>
      </c>
      <c r="B72" s="280" t="str">
        <f>'common foods'!D121</f>
        <v>05100</v>
      </c>
      <c r="C72" s="274">
        <v>3</v>
      </c>
      <c r="D72" s="273">
        <v>150</v>
      </c>
      <c r="E72" s="281">
        <f>D72/2</f>
        <v>75</v>
      </c>
      <c r="F72" s="277">
        <f t="shared" ref="F72:F77" si="10">D72*7</f>
        <v>1050</v>
      </c>
      <c r="G72" s="282"/>
      <c r="H72" s="281">
        <v>75</v>
      </c>
      <c r="I72" s="277">
        <v>1050</v>
      </c>
      <c r="J72" s="282"/>
      <c r="K72" s="277">
        <v>75</v>
      </c>
      <c r="L72" s="277">
        <v>1050</v>
      </c>
      <c r="M72" s="282"/>
      <c r="N72" s="277">
        <v>75</v>
      </c>
      <c r="O72" s="281">
        <f t="shared" si="9"/>
        <v>525</v>
      </c>
      <c r="P72" s="28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</row>
    <row r="73" spans="1:36" ht="15.75" customHeight="1">
      <c r="A73" s="314" t="s">
        <v>653</v>
      </c>
      <c r="B73" s="280" t="str">
        <f>'common foods'!D103</f>
        <v>05085</v>
      </c>
      <c r="C73" s="274">
        <v>2</v>
      </c>
      <c r="D73" s="273">
        <v>50</v>
      </c>
      <c r="E73" s="281">
        <f t="shared" ref="E73" si="11">D73/2</f>
        <v>25</v>
      </c>
      <c r="F73" s="277">
        <f t="shared" si="10"/>
        <v>350</v>
      </c>
      <c r="G73" s="282"/>
      <c r="H73" s="281">
        <v>25</v>
      </c>
      <c r="I73" s="277">
        <v>210</v>
      </c>
      <c r="J73" s="282"/>
      <c r="K73" s="277">
        <v>25</v>
      </c>
      <c r="L73" s="277">
        <v>210</v>
      </c>
      <c r="M73" s="282"/>
      <c r="N73" s="277">
        <v>25</v>
      </c>
      <c r="O73" s="281">
        <f t="shared" si="9"/>
        <v>105</v>
      </c>
      <c r="P73" s="28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</row>
    <row r="74" spans="1:36" ht="15.75" customHeight="1">
      <c r="A74" s="314" t="s">
        <v>715</v>
      </c>
      <c r="B74" s="280" t="s">
        <v>422</v>
      </c>
      <c r="C74" s="274">
        <v>3</v>
      </c>
      <c r="D74" s="273">
        <v>100</v>
      </c>
      <c r="E74" s="281">
        <f>D74/2</f>
        <v>50</v>
      </c>
      <c r="F74" s="277">
        <f t="shared" si="10"/>
        <v>700</v>
      </c>
      <c r="G74" s="282"/>
      <c r="H74" s="281">
        <v>50</v>
      </c>
      <c r="I74" s="277">
        <v>595</v>
      </c>
      <c r="J74" s="282"/>
      <c r="K74" s="277">
        <v>50</v>
      </c>
      <c r="L74" s="277">
        <v>595</v>
      </c>
      <c r="M74" s="282"/>
      <c r="N74" s="277">
        <v>50</v>
      </c>
      <c r="O74" s="281">
        <f t="shared" si="9"/>
        <v>297.5</v>
      </c>
      <c r="P74" s="28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</row>
    <row r="75" spans="1:36" ht="15.75" customHeight="1">
      <c r="A75" s="314" t="s">
        <v>662</v>
      </c>
      <c r="B75" s="280" t="s">
        <v>420</v>
      </c>
      <c r="C75" s="274">
        <v>3</v>
      </c>
      <c r="D75" s="273">
        <v>50</v>
      </c>
      <c r="E75" s="281">
        <f>D75/2</f>
        <v>25</v>
      </c>
      <c r="F75" s="277">
        <f t="shared" si="10"/>
        <v>350</v>
      </c>
      <c r="G75" s="282"/>
      <c r="H75" s="281">
        <v>25</v>
      </c>
      <c r="I75" s="277">
        <v>210</v>
      </c>
      <c r="J75" s="282"/>
      <c r="K75" s="277">
        <v>25</v>
      </c>
      <c r="L75" s="277">
        <v>210</v>
      </c>
      <c r="M75" s="282"/>
      <c r="N75" s="277">
        <v>25</v>
      </c>
      <c r="O75" s="281">
        <f t="shared" si="9"/>
        <v>105</v>
      </c>
      <c r="P75" s="28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</row>
    <row r="76" spans="1:36" ht="15.75" customHeight="1">
      <c r="A76" s="314" t="s">
        <v>721</v>
      </c>
      <c r="B76" s="280" t="s">
        <v>445</v>
      </c>
      <c r="C76" s="274">
        <v>3</v>
      </c>
      <c r="D76" s="273">
        <v>50</v>
      </c>
      <c r="E76" s="281">
        <f>D76/2</f>
        <v>25</v>
      </c>
      <c r="F76" s="277">
        <f t="shared" si="10"/>
        <v>350</v>
      </c>
      <c r="G76" s="282"/>
      <c r="H76" s="281">
        <v>25</v>
      </c>
      <c r="I76" s="277">
        <v>210</v>
      </c>
      <c r="J76" s="282"/>
      <c r="K76" s="277">
        <v>25</v>
      </c>
      <c r="L76" s="277">
        <v>210</v>
      </c>
      <c r="M76" s="282"/>
      <c r="N76" s="277">
        <v>25</v>
      </c>
      <c r="O76" s="281">
        <f t="shared" si="9"/>
        <v>105</v>
      </c>
      <c r="P76" s="28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</row>
    <row r="77" spans="1:36" ht="15.75" customHeight="1">
      <c r="A77" s="314" t="s">
        <v>666</v>
      </c>
      <c r="B77" s="280" t="s">
        <v>743</v>
      </c>
      <c r="C77" s="274">
        <v>3</v>
      </c>
      <c r="D77" s="273">
        <v>150</v>
      </c>
      <c r="E77" s="281">
        <f>D77/2</f>
        <v>75</v>
      </c>
      <c r="F77" s="277">
        <f t="shared" si="10"/>
        <v>1050</v>
      </c>
      <c r="G77" s="282"/>
      <c r="H77" s="281">
        <v>75</v>
      </c>
      <c r="I77" s="277">
        <v>1050</v>
      </c>
      <c r="J77" s="282"/>
      <c r="K77" s="277">
        <v>75</v>
      </c>
      <c r="L77" s="277">
        <v>1050</v>
      </c>
      <c r="M77" s="282"/>
      <c r="N77" s="277">
        <v>75</v>
      </c>
      <c r="O77" s="281">
        <f t="shared" si="9"/>
        <v>525</v>
      </c>
      <c r="P77" s="28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</row>
    <row r="78" spans="1:36" ht="15.75" customHeight="1">
      <c r="A78" s="279" t="s">
        <v>320</v>
      </c>
      <c r="B78" s="278"/>
      <c r="C78" s="278"/>
      <c r="D78" s="278"/>
      <c r="E78" s="277">
        <v>28</v>
      </c>
      <c r="F78" s="277">
        <v>60</v>
      </c>
      <c r="G78" s="282">
        <v>44</v>
      </c>
      <c r="H78" s="277">
        <v>28</v>
      </c>
      <c r="I78" s="277">
        <v>60</v>
      </c>
      <c r="J78" s="282">
        <v>44</v>
      </c>
      <c r="K78" s="277">
        <v>28</v>
      </c>
      <c r="L78" s="281">
        <f>I78*1.4286</f>
        <v>85.716000000000008</v>
      </c>
      <c r="M78" s="282">
        <v>44</v>
      </c>
      <c r="N78" s="277">
        <v>28</v>
      </c>
      <c r="O78" s="277">
        <f>I78*0.6</f>
        <v>36</v>
      </c>
      <c r="P78" s="282">
        <v>44</v>
      </c>
      <c r="Q78" s="272"/>
      <c r="R78" s="272"/>
      <c r="S78" s="272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2"/>
      <c r="AJ78" s="272"/>
    </row>
    <row r="79" spans="1:36" ht="15.75" customHeight="1">
      <c r="A79" s="279"/>
      <c r="B79" s="278"/>
      <c r="C79" s="278"/>
      <c r="D79" s="278"/>
      <c r="E79" s="286">
        <f>D80*E78</f>
        <v>280</v>
      </c>
      <c r="F79" s="286">
        <f>D80*F78</f>
        <v>600</v>
      </c>
      <c r="G79" s="286">
        <f>D80*G78</f>
        <v>440</v>
      </c>
      <c r="H79" s="286">
        <v>285</v>
      </c>
      <c r="I79" s="286">
        <v>645</v>
      </c>
      <c r="J79" s="286">
        <f>D80*J78</f>
        <v>440</v>
      </c>
      <c r="K79" s="286">
        <f>D80*K78</f>
        <v>280</v>
      </c>
      <c r="L79" s="286">
        <f>D80*L78</f>
        <v>857.16000000000008</v>
      </c>
      <c r="M79" s="286">
        <f>D80*M78</f>
        <v>440</v>
      </c>
      <c r="N79" s="286">
        <f>D80*N78</f>
        <v>280</v>
      </c>
      <c r="O79" s="286">
        <f>D80*O78</f>
        <v>360</v>
      </c>
      <c r="P79" s="286">
        <f>D80*P78</f>
        <v>440</v>
      </c>
      <c r="Q79" s="272"/>
      <c r="R79" s="272"/>
      <c r="S79" s="272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2"/>
      <c r="AJ79" s="272"/>
    </row>
    <row r="80" spans="1:36" ht="15.75" customHeight="1">
      <c r="A80" s="272" t="s">
        <v>580</v>
      </c>
      <c r="B80" s="280" t="s">
        <v>169</v>
      </c>
      <c r="C80" s="274">
        <v>2</v>
      </c>
      <c r="D80" s="273">
        <v>10</v>
      </c>
      <c r="E80" s="281">
        <v>10</v>
      </c>
      <c r="F80" s="281">
        <f>D80*7</f>
        <v>70</v>
      </c>
      <c r="G80" s="282"/>
      <c r="H80" s="281">
        <v>10</v>
      </c>
      <c r="I80" s="281">
        <v>70</v>
      </c>
      <c r="J80" s="273"/>
      <c r="K80" s="281">
        <v>10</v>
      </c>
      <c r="L80" s="281">
        <v>70</v>
      </c>
      <c r="M80" s="285"/>
      <c r="N80" s="281">
        <v>10</v>
      </c>
      <c r="O80" s="281">
        <v>70</v>
      </c>
      <c r="P80" s="273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2"/>
      <c r="AJ80" s="272"/>
    </row>
    <row r="81" spans="1:36" ht="15.75" customHeight="1">
      <c r="A81" s="272" t="s">
        <v>600</v>
      </c>
      <c r="B81" s="280" t="s">
        <v>171</v>
      </c>
      <c r="C81" s="274">
        <v>2</v>
      </c>
      <c r="D81" s="273">
        <v>10</v>
      </c>
      <c r="E81" s="281">
        <v>10</v>
      </c>
      <c r="F81" s="281">
        <f>D81*7</f>
        <v>70</v>
      </c>
      <c r="G81" s="282"/>
      <c r="H81" s="281">
        <v>10</v>
      </c>
      <c r="I81" s="281">
        <v>70</v>
      </c>
      <c r="J81" s="273"/>
      <c r="K81" s="281">
        <v>10</v>
      </c>
      <c r="L81" s="281">
        <v>70</v>
      </c>
      <c r="M81" s="285"/>
      <c r="N81" s="281">
        <v>10</v>
      </c>
      <c r="O81" s="281">
        <v>70</v>
      </c>
      <c r="P81" s="273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2"/>
      <c r="AJ81" s="272"/>
    </row>
    <row r="82" spans="1:36" ht="15.75" customHeight="1">
      <c r="A82" s="279" t="s">
        <v>770</v>
      </c>
      <c r="B82" s="278"/>
      <c r="C82" s="278"/>
      <c r="D82" s="278"/>
      <c r="E82" s="283">
        <v>0</v>
      </c>
      <c r="F82" s="283">
        <v>0</v>
      </c>
      <c r="G82" s="284">
        <v>0</v>
      </c>
      <c r="H82" s="283">
        <v>0</v>
      </c>
      <c r="I82" s="283">
        <v>0</v>
      </c>
      <c r="J82" s="284">
        <v>0</v>
      </c>
      <c r="K82" s="283">
        <v>0</v>
      </c>
      <c r="L82" s="283">
        <v>0</v>
      </c>
      <c r="M82" s="284">
        <v>0</v>
      </c>
      <c r="N82" s="283">
        <v>0</v>
      </c>
      <c r="O82" s="283">
        <v>0</v>
      </c>
      <c r="P82" s="284">
        <v>0</v>
      </c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2"/>
      <c r="AJ82" s="272"/>
    </row>
    <row r="83" spans="1:36" ht="15.75" customHeight="1">
      <c r="A83" s="279"/>
      <c r="B83" s="278"/>
      <c r="C83" s="278"/>
      <c r="D83" s="278"/>
      <c r="E83" s="286">
        <f>D84*E82</f>
        <v>0</v>
      </c>
      <c r="F83" s="286">
        <f>D84*F82</f>
        <v>0</v>
      </c>
      <c r="G83" s="286">
        <f>D84*G82</f>
        <v>0</v>
      </c>
      <c r="H83" s="286">
        <f>D84*H82</f>
        <v>0</v>
      </c>
      <c r="I83" s="286">
        <f>D84*I82</f>
        <v>0</v>
      </c>
      <c r="J83" s="286">
        <f>D84*J82</f>
        <v>0</v>
      </c>
      <c r="K83" s="286">
        <f>D84*K82</f>
        <v>0</v>
      </c>
      <c r="L83" s="286">
        <f>D84*L82</f>
        <v>0</v>
      </c>
      <c r="M83" s="286">
        <f>D84*M82</f>
        <v>0</v>
      </c>
      <c r="N83" s="286">
        <f>D84*N82</f>
        <v>0</v>
      </c>
      <c r="O83" s="286">
        <f>D84*O82</f>
        <v>0</v>
      </c>
      <c r="P83" s="286">
        <f>D84*P82</f>
        <v>0</v>
      </c>
      <c r="Q83" s="272"/>
      <c r="R83" s="272"/>
      <c r="S83" s="272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2"/>
      <c r="AJ83" s="272"/>
    </row>
    <row r="84" spans="1:36" ht="15.75" customHeight="1">
      <c r="A84" s="272" t="s">
        <v>363</v>
      </c>
      <c r="B84" s="280" t="s">
        <v>423</v>
      </c>
      <c r="C84" s="274">
        <v>0</v>
      </c>
      <c r="D84" s="273">
        <v>30</v>
      </c>
      <c r="E84" s="277">
        <v>0</v>
      </c>
      <c r="F84" s="277">
        <v>0</v>
      </c>
      <c r="G84" s="273"/>
      <c r="H84" s="277">
        <v>0</v>
      </c>
      <c r="I84" s="277">
        <v>0</v>
      </c>
      <c r="J84" s="273"/>
      <c r="K84" s="277">
        <v>0</v>
      </c>
      <c r="L84" s="277">
        <v>0</v>
      </c>
      <c r="M84" s="273"/>
      <c r="N84" s="277">
        <v>0</v>
      </c>
      <c r="O84" s="277">
        <v>0</v>
      </c>
      <c r="P84" s="274"/>
      <c r="Q84" s="272"/>
      <c r="R84" s="272"/>
      <c r="S84" s="272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2"/>
      <c r="AJ84" s="272"/>
    </row>
    <row r="85" spans="1:36" ht="15.75" customHeight="1">
      <c r="A85" s="272" t="s">
        <v>763</v>
      </c>
      <c r="B85" s="280" t="s">
        <v>424</v>
      </c>
      <c r="C85" s="274">
        <v>0</v>
      </c>
      <c r="D85" s="273">
        <v>30</v>
      </c>
      <c r="E85" s="277">
        <v>0</v>
      </c>
      <c r="F85" s="277">
        <v>0</v>
      </c>
      <c r="G85" s="273"/>
      <c r="H85" s="277">
        <v>0</v>
      </c>
      <c r="I85" s="277">
        <v>0</v>
      </c>
      <c r="J85" s="273"/>
      <c r="K85" s="277">
        <v>0</v>
      </c>
      <c r="L85" s="277">
        <v>0</v>
      </c>
      <c r="M85" s="273"/>
      <c r="N85" s="277">
        <v>0</v>
      </c>
      <c r="O85" s="277">
        <v>0</v>
      </c>
      <c r="P85" s="274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2"/>
      <c r="AJ85" s="272"/>
    </row>
    <row r="86" spans="1:36" ht="15.75" customHeight="1">
      <c r="A86" s="272" t="s">
        <v>365</v>
      </c>
      <c r="B86" s="280" t="s">
        <v>425</v>
      </c>
      <c r="C86" s="274">
        <v>0</v>
      </c>
      <c r="D86" s="273">
        <v>65</v>
      </c>
      <c r="E86" s="277">
        <v>0</v>
      </c>
      <c r="F86" s="277">
        <v>0</v>
      </c>
      <c r="G86" s="273"/>
      <c r="H86" s="277">
        <v>0</v>
      </c>
      <c r="I86" s="277">
        <v>0</v>
      </c>
      <c r="J86" s="273"/>
      <c r="K86" s="277">
        <v>0</v>
      </c>
      <c r="L86" s="277">
        <v>0</v>
      </c>
      <c r="M86" s="273"/>
      <c r="N86" s="277">
        <v>0</v>
      </c>
      <c r="O86" s="277">
        <v>0</v>
      </c>
      <c r="P86" s="274"/>
      <c r="Q86" s="272"/>
      <c r="R86" s="272"/>
      <c r="S86" s="272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2"/>
      <c r="AJ86" s="272"/>
    </row>
    <row r="87" spans="1:36" ht="15.75" customHeight="1">
      <c r="A87" s="272" t="s">
        <v>202</v>
      </c>
      <c r="B87" s="280" t="s">
        <v>203</v>
      </c>
      <c r="C87" s="274">
        <v>0</v>
      </c>
      <c r="D87" s="273">
        <v>65</v>
      </c>
      <c r="E87" s="277">
        <v>0</v>
      </c>
      <c r="F87" s="277">
        <v>0</v>
      </c>
      <c r="G87" s="273"/>
      <c r="H87" s="277">
        <v>0</v>
      </c>
      <c r="I87" s="277">
        <v>0</v>
      </c>
      <c r="J87" s="273"/>
      <c r="K87" s="277">
        <v>0</v>
      </c>
      <c r="L87" s="277">
        <v>0</v>
      </c>
      <c r="M87" s="273"/>
      <c r="N87" s="277">
        <v>0</v>
      </c>
      <c r="O87" s="277">
        <v>0</v>
      </c>
      <c r="P87" s="274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2"/>
      <c r="AJ87" s="272"/>
    </row>
    <row r="88" spans="1:36" ht="15.75" customHeight="1">
      <c r="A88" s="272" t="s">
        <v>184</v>
      </c>
      <c r="B88" s="280" t="s">
        <v>185</v>
      </c>
      <c r="C88" s="274">
        <v>0</v>
      </c>
      <c r="D88" s="273">
        <v>50</v>
      </c>
      <c r="E88" s="277">
        <v>0</v>
      </c>
      <c r="F88" s="277">
        <v>0</v>
      </c>
      <c r="G88" s="273"/>
      <c r="H88" s="277">
        <v>0</v>
      </c>
      <c r="I88" s="277">
        <v>0</v>
      </c>
      <c r="J88" s="273"/>
      <c r="K88" s="277">
        <v>0</v>
      </c>
      <c r="L88" s="277">
        <v>0</v>
      </c>
      <c r="M88" s="273"/>
      <c r="N88" s="277">
        <v>0</v>
      </c>
      <c r="O88" s="277">
        <v>0</v>
      </c>
      <c r="P88" s="274"/>
      <c r="Q88" s="272"/>
      <c r="R88" s="272"/>
      <c r="S88" s="272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2"/>
      <c r="AJ88" s="272"/>
    </row>
    <row r="89" spans="1:36" ht="15.75" customHeight="1">
      <c r="A89" s="272" t="s">
        <v>186</v>
      </c>
      <c r="B89" s="280" t="s">
        <v>187</v>
      </c>
      <c r="C89" s="274">
        <v>0</v>
      </c>
      <c r="D89" s="273">
        <v>50</v>
      </c>
      <c r="E89" s="277">
        <v>0</v>
      </c>
      <c r="F89" s="277">
        <v>0</v>
      </c>
      <c r="G89" s="273"/>
      <c r="H89" s="277">
        <v>0</v>
      </c>
      <c r="I89" s="277">
        <v>0</v>
      </c>
      <c r="J89" s="273"/>
      <c r="K89" s="277">
        <v>0</v>
      </c>
      <c r="L89" s="277">
        <v>0</v>
      </c>
      <c r="M89" s="273"/>
      <c r="N89" s="277">
        <v>0</v>
      </c>
      <c r="O89" s="277">
        <v>0</v>
      </c>
      <c r="P89" s="274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2"/>
      <c r="AJ89" s="272"/>
    </row>
    <row r="90" spans="1:36" ht="15.75" customHeight="1">
      <c r="A90" s="272" t="s">
        <v>188</v>
      </c>
      <c r="B90" s="280" t="s">
        <v>189</v>
      </c>
      <c r="C90" s="274">
        <v>0</v>
      </c>
      <c r="D90" s="273">
        <v>100</v>
      </c>
      <c r="E90" s="277">
        <v>0</v>
      </c>
      <c r="F90" s="277">
        <v>0</v>
      </c>
      <c r="G90" s="273"/>
      <c r="H90" s="277">
        <v>0</v>
      </c>
      <c r="I90" s="277">
        <v>0</v>
      </c>
      <c r="J90" s="273"/>
      <c r="K90" s="277">
        <v>0</v>
      </c>
      <c r="L90" s="277">
        <v>0</v>
      </c>
      <c r="M90" s="273"/>
      <c r="N90" s="277">
        <v>0</v>
      </c>
      <c r="O90" s="277">
        <v>0</v>
      </c>
      <c r="P90" s="274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2"/>
      <c r="AJ90" s="272"/>
    </row>
    <row r="91" spans="1:36" ht="15.75" customHeight="1">
      <c r="A91" s="272" t="s">
        <v>190</v>
      </c>
      <c r="B91" s="280" t="s">
        <v>191</v>
      </c>
      <c r="C91" s="274">
        <v>0</v>
      </c>
      <c r="D91" s="273">
        <v>100</v>
      </c>
      <c r="E91" s="277">
        <v>0</v>
      </c>
      <c r="F91" s="277">
        <v>0</v>
      </c>
      <c r="G91" s="273"/>
      <c r="H91" s="277">
        <v>0</v>
      </c>
      <c r="I91" s="277">
        <v>0</v>
      </c>
      <c r="J91" s="273"/>
      <c r="K91" s="277">
        <v>0</v>
      </c>
      <c r="L91" s="277">
        <v>0</v>
      </c>
      <c r="M91" s="273"/>
      <c r="N91" s="277">
        <v>0</v>
      </c>
      <c r="O91" s="277">
        <v>0</v>
      </c>
      <c r="P91" s="274"/>
      <c r="Q91" s="272"/>
      <c r="R91" s="272"/>
      <c r="S91" s="272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2"/>
      <c r="AJ91" s="272"/>
    </row>
    <row r="92" spans="1:36" ht="15.75" customHeight="1">
      <c r="A92" s="272" t="s">
        <v>762</v>
      </c>
      <c r="B92" s="280" t="s">
        <v>445</v>
      </c>
      <c r="C92" s="274">
        <v>0</v>
      </c>
      <c r="D92" s="273">
        <v>100</v>
      </c>
      <c r="E92" s="277">
        <v>0</v>
      </c>
      <c r="F92" s="277">
        <v>0</v>
      </c>
      <c r="G92" s="273"/>
      <c r="H92" s="277">
        <v>0</v>
      </c>
      <c r="I92" s="277">
        <v>0</v>
      </c>
      <c r="J92" s="273"/>
      <c r="K92" s="277">
        <v>0</v>
      </c>
      <c r="L92" s="277">
        <v>0</v>
      </c>
      <c r="M92" s="273"/>
      <c r="N92" s="277">
        <v>0</v>
      </c>
      <c r="O92" s="277">
        <v>0</v>
      </c>
      <c r="P92" s="274"/>
      <c r="Q92" s="272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</row>
    <row r="93" spans="1:36" ht="15.75" customHeight="1">
      <c r="A93" s="272" t="s">
        <v>761</v>
      </c>
      <c r="B93" s="280" t="s">
        <v>420</v>
      </c>
      <c r="C93" s="274">
        <v>0</v>
      </c>
      <c r="D93" s="273">
        <v>100</v>
      </c>
      <c r="E93" s="277">
        <v>0</v>
      </c>
      <c r="F93" s="277">
        <v>0</v>
      </c>
      <c r="G93" s="273"/>
      <c r="H93" s="277">
        <v>0</v>
      </c>
      <c r="I93" s="277">
        <v>0</v>
      </c>
      <c r="J93" s="273"/>
      <c r="K93" s="277">
        <v>0</v>
      </c>
      <c r="L93" s="277">
        <v>0</v>
      </c>
      <c r="M93" s="273"/>
      <c r="N93" s="277">
        <v>0</v>
      </c>
      <c r="O93" s="277">
        <v>0</v>
      </c>
      <c r="P93" s="274"/>
      <c r="Q93" s="272"/>
      <c r="R93" s="272"/>
      <c r="S93" s="272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2"/>
      <c r="AJ93" s="272"/>
    </row>
    <row r="94" spans="1:36" ht="15.75" customHeight="1">
      <c r="A94" s="272" t="s">
        <v>205</v>
      </c>
      <c r="B94" s="280" t="s">
        <v>206</v>
      </c>
      <c r="C94" s="274">
        <v>0</v>
      </c>
      <c r="D94" s="273">
        <v>10</v>
      </c>
      <c r="E94" s="277">
        <v>0</v>
      </c>
      <c r="F94" s="277">
        <v>0</v>
      </c>
      <c r="G94" s="273"/>
      <c r="H94" s="277">
        <v>0</v>
      </c>
      <c r="I94" s="277">
        <v>0</v>
      </c>
      <c r="J94" s="273"/>
      <c r="K94" s="277">
        <v>0</v>
      </c>
      <c r="L94" s="277">
        <v>0</v>
      </c>
      <c r="M94" s="273"/>
      <c r="N94" s="277">
        <v>0</v>
      </c>
      <c r="O94" s="277">
        <v>0</v>
      </c>
      <c r="P94" s="274"/>
      <c r="Q94" s="272"/>
      <c r="R94" s="272"/>
      <c r="S94" s="272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2"/>
      <c r="AJ94" s="272"/>
    </row>
    <row r="95" spans="1:36" ht="15.75" customHeight="1">
      <c r="A95" s="272" t="s">
        <v>211</v>
      </c>
      <c r="B95" s="280" t="s">
        <v>212</v>
      </c>
      <c r="C95" s="274">
        <v>0</v>
      </c>
      <c r="D95" s="273">
        <v>125</v>
      </c>
      <c r="E95" s="277">
        <v>0</v>
      </c>
      <c r="F95" s="277">
        <v>0</v>
      </c>
      <c r="G95" s="273"/>
      <c r="H95" s="277">
        <v>0</v>
      </c>
      <c r="I95" s="277">
        <v>0</v>
      </c>
      <c r="J95" s="273"/>
      <c r="K95" s="277">
        <v>0</v>
      </c>
      <c r="L95" s="277">
        <v>0</v>
      </c>
      <c r="M95" s="273"/>
      <c r="N95" s="277">
        <v>0</v>
      </c>
      <c r="O95" s="277">
        <v>0</v>
      </c>
      <c r="P95" s="274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</row>
    <row r="96" spans="1:36" ht="15.75" customHeight="1">
      <c r="A96" s="272" t="s">
        <v>213</v>
      </c>
      <c r="B96" s="280" t="s">
        <v>214</v>
      </c>
      <c r="C96" s="274">
        <v>0</v>
      </c>
      <c r="D96" s="273">
        <v>15</v>
      </c>
      <c r="E96" s="277">
        <v>0</v>
      </c>
      <c r="F96" s="277">
        <v>0</v>
      </c>
      <c r="G96" s="273"/>
      <c r="H96" s="277">
        <v>0</v>
      </c>
      <c r="I96" s="277">
        <v>0</v>
      </c>
      <c r="J96" s="273"/>
      <c r="K96" s="277">
        <v>0</v>
      </c>
      <c r="L96" s="277">
        <v>0</v>
      </c>
      <c r="M96" s="273"/>
      <c r="N96" s="277">
        <v>0</v>
      </c>
      <c r="O96" s="277">
        <v>0</v>
      </c>
      <c r="P96" s="274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2"/>
      <c r="AJ96" s="272"/>
    </row>
    <row r="97" spans="1:36" ht="15.75" customHeight="1">
      <c r="A97" s="272" t="s">
        <v>217</v>
      </c>
      <c r="B97" s="280" t="s">
        <v>218</v>
      </c>
      <c r="C97" s="274">
        <v>0</v>
      </c>
      <c r="D97" s="273">
        <v>5</v>
      </c>
      <c r="E97" s="277">
        <v>0</v>
      </c>
      <c r="F97" s="277">
        <v>0</v>
      </c>
      <c r="G97" s="273"/>
      <c r="H97" s="277">
        <v>0</v>
      </c>
      <c r="I97" s="277">
        <v>0</v>
      </c>
      <c r="J97" s="273"/>
      <c r="K97" s="277">
        <v>0</v>
      </c>
      <c r="L97" s="277">
        <v>0</v>
      </c>
      <c r="M97" s="273"/>
      <c r="N97" s="277">
        <v>0</v>
      </c>
      <c r="O97" s="277">
        <v>0</v>
      </c>
      <c r="P97" s="274"/>
      <c r="Q97" s="272"/>
      <c r="R97" s="272"/>
      <c r="S97" s="272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2"/>
      <c r="AJ97" s="272"/>
    </row>
    <row r="98" spans="1:36" ht="15.75" customHeight="1">
      <c r="A98" s="272" t="s">
        <v>760</v>
      </c>
      <c r="B98" s="280" t="s">
        <v>447</v>
      </c>
      <c r="C98" s="274">
        <v>0</v>
      </c>
      <c r="D98" s="273">
        <v>65</v>
      </c>
      <c r="E98" s="277">
        <v>0</v>
      </c>
      <c r="F98" s="277">
        <v>0</v>
      </c>
      <c r="G98" s="273"/>
      <c r="H98" s="277">
        <v>0</v>
      </c>
      <c r="I98" s="277">
        <v>0</v>
      </c>
      <c r="J98" s="273"/>
      <c r="K98" s="277">
        <v>0</v>
      </c>
      <c r="L98" s="277">
        <v>0</v>
      </c>
      <c r="M98" s="273"/>
      <c r="N98" s="277">
        <v>0</v>
      </c>
      <c r="O98" s="277">
        <v>0</v>
      </c>
      <c r="P98" s="274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2"/>
      <c r="AJ98" s="272"/>
    </row>
    <row r="99" spans="1:36" ht="15.75" customHeight="1">
      <c r="A99" s="279" t="s">
        <v>204</v>
      </c>
      <c r="B99" s="278"/>
      <c r="C99" s="278"/>
      <c r="D99" s="278"/>
      <c r="E99" s="283">
        <v>4</v>
      </c>
      <c r="F99" s="283">
        <v>12</v>
      </c>
      <c r="G99" s="284">
        <v>8</v>
      </c>
      <c r="H99" s="283">
        <v>4</v>
      </c>
      <c r="I99" s="283">
        <v>12</v>
      </c>
      <c r="J99" s="284">
        <v>8</v>
      </c>
      <c r="K99" s="283">
        <v>4</v>
      </c>
      <c r="L99" s="283">
        <v>12</v>
      </c>
      <c r="M99" s="284">
        <v>8</v>
      </c>
      <c r="N99" s="283">
        <v>4</v>
      </c>
      <c r="O99" s="283">
        <v>12</v>
      </c>
      <c r="P99" s="284">
        <v>8</v>
      </c>
      <c r="Q99" s="272"/>
      <c r="R99" s="272"/>
      <c r="S99" s="272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</row>
    <row r="100" spans="1:36" ht="15.75" customHeight="1">
      <c r="A100" s="279"/>
      <c r="B100" s="278"/>
      <c r="C100" s="278"/>
      <c r="D100" s="278"/>
      <c r="E100" s="286">
        <f>D101*E99</f>
        <v>260</v>
      </c>
      <c r="F100" s="286">
        <f>D101*F99</f>
        <v>780</v>
      </c>
      <c r="G100" s="286">
        <f>D101*G99</f>
        <v>520</v>
      </c>
      <c r="H100" s="286">
        <f>D101*H99</f>
        <v>260</v>
      </c>
      <c r="I100" s="286">
        <f>D101*I99</f>
        <v>780</v>
      </c>
      <c r="J100" s="286">
        <f>D101*J99</f>
        <v>520</v>
      </c>
      <c r="K100" s="286">
        <f>D101*K99</f>
        <v>260</v>
      </c>
      <c r="L100" s="286">
        <f>D101*L99</f>
        <v>780</v>
      </c>
      <c r="M100" s="286">
        <f>D101*M99</f>
        <v>520</v>
      </c>
      <c r="N100" s="286">
        <f>D101*N99</f>
        <v>260</v>
      </c>
      <c r="O100" s="286">
        <f>D101*O99</f>
        <v>780</v>
      </c>
      <c r="P100" s="286">
        <f>D101*P99</f>
        <v>520</v>
      </c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</row>
    <row r="101" spans="1:36" ht="15.75" customHeight="1">
      <c r="A101" s="272" t="s">
        <v>578</v>
      </c>
      <c r="B101" s="280" t="s">
        <v>193</v>
      </c>
      <c r="C101" s="274">
        <v>2</v>
      </c>
      <c r="D101" s="273">
        <v>65</v>
      </c>
      <c r="E101" s="277">
        <f>D101/2</f>
        <v>32.5</v>
      </c>
      <c r="F101" s="277">
        <f>D101*7</f>
        <v>455</v>
      </c>
      <c r="G101" s="273"/>
      <c r="H101" s="277">
        <v>32.5</v>
      </c>
      <c r="I101" s="277">
        <v>455</v>
      </c>
      <c r="J101" s="273"/>
      <c r="K101" s="277">
        <v>32.5</v>
      </c>
      <c r="L101" s="277">
        <v>455</v>
      </c>
      <c r="M101" s="273"/>
      <c r="N101" s="277">
        <v>32.5</v>
      </c>
      <c r="O101" s="277">
        <v>455</v>
      </c>
      <c r="P101" s="274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</row>
    <row r="102" spans="1:36" ht="15.75" customHeight="1">
      <c r="A102" s="272" t="s">
        <v>650</v>
      </c>
      <c r="B102" s="280" t="s">
        <v>387</v>
      </c>
      <c r="C102" s="274">
        <v>2</v>
      </c>
      <c r="D102" s="273">
        <v>30</v>
      </c>
      <c r="E102" s="277">
        <f>D102/2</f>
        <v>15</v>
      </c>
      <c r="F102" s="277">
        <f>D102*7</f>
        <v>210</v>
      </c>
      <c r="G102" s="273"/>
      <c r="H102" s="277">
        <v>15</v>
      </c>
      <c r="I102" s="277">
        <v>210</v>
      </c>
      <c r="J102" s="273"/>
      <c r="K102" s="277">
        <v>15</v>
      </c>
      <c r="L102" s="277">
        <v>210</v>
      </c>
      <c r="M102" s="273"/>
      <c r="N102" s="277">
        <v>15</v>
      </c>
      <c r="O102" s="277">
        <v>210</v>
      </c>
      <c r="P102" s="274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</row>
    <row r="103" spans="1:36" ht="15.75" customHeight="1">
      <c r="A103" s="279" t="s">
        <v>219</v>
      </c>
      <c r="B103" s="278"/>
      <c r="C103" s="278"/>
      <c r="D103" s="278"/>
      <c r="E103" s="278">
        <v>0</v>
      </c>
      <c r="F103" s="278">
        <v>0</v>
      </c>
      <c r="G103" s="278">
        <v>0</v>
      </c>
      <c r="H103" s="278">
        <v>0</v>
      </c>
      <c r="I103" s="278">
        <v>0</v>
      </c>
      <c r="J103" s="278">
        <v>0</v>
      </c>
      <c r="K103" s="278">
        <v>0</v>
      </c>
      <c r="L103" s="278">
        <v>0</v>
      </c>
      <c r="M103" s="278">
        <v>0</v>
      </c>
      <c r="N103" s="278">
        <v>0</v>
      </c>
      <c r="O103" s="278">
        <v>0</v>
      </c>
      <c r="P103" s="278">
        <v>0</v>
      </c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</row>
    <row r="104" spans="1:36" ht="15.75" customHeight="1">
      <c r="A104" s="279"/>
      <c r="B104" s="278"/>
      <c r="C104" s="278"/>
      <c r="D104" s="278"/>
      <c r="E104" s="286">
        <f>D105*E103</f>
        <v>0</v>
      </c>
      <c r="F104" s="286">
        <f>D105*F103</f>
        <v>0</v>
      </c>
      <c r="G104" s="286">
        <f>D105*G103</f>
        <v>0</v>
      </c>
      <c r="H104" s="286">
        <f>D105*H103</f>
        <v>0</v>
      </c>
      <c r="I104" s="286">
        <f>D105*I103</f>
        <v>0</v>
      </c>
      <c r="J104" s="286">
        <f>D105*J103</f>
        <v>0</v>
      </c>
      <c r="K104" s="286">
        <f>D105*K103</f>
        <v>0</v>
      </c>
      <c r="L104" s="286">
        <f>D105*L103</f>
        <v>0</v>
      </c>
      <c r="M104" s="286">
        <f>D105*M103</f>
        <v>0</v>
      </c>
      <c r="N104" s="286">
        <f>D105*N103</f>
        <v>0</v>
      </c>
      <c r="O104" s="286">
        <f>D105*O103</f>
        <v>0</v>
      </c>
      <c r="P104" s="286">
        <f>D105*P103</f>
        <v>0</v>
      </c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</row>
    <row r="105" spans="1:36" ht="15.75" customHeight="1">
      <c r="A105" s="272" t="s">
        <v>220</v>
      </c>
      <c r="B105" s="280" t="s">
        <v>221</v>
      </c>
      <c r="C105" s="274">
        <v>0</v>
      </c>
      <c r="D105" s="274">
        <v>20</v>
      </c>
      <c r="E105" s="277">
        <v>0</v>
      </c>
      <c r="F105" s="277">
        <v>0</v>
      </c>
      <c r="G105" s="274"/>
      <c r="H105" s="277">
        <v>0</v>
      </c>
      <c r="I105" s="277">
        <v>0</v>
      </c>
      <c r="J105" s="274"/>
      <c r="K105" s="277">
        <v>0</v>
      </c>
      <c r="L105" s="277">
        <v>0</v>
      </c>
      <c r="M105" s="274"/>
      <c r="N105" s="277">
        <v>0</v>
      </c>
      <c r="O105" s="277">
        <v>0</v>
      </c>
      <c r="P105" s="274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</row>
    <row r="106" spans="1:36" ht="15.75" customHeight="1">
      <c r="A106" s="272" t="s">
        <v>222</v>
      </c>
      <c r="B106" s="280" t="s">
        <v>223</v>
      </c>
      <c r="C106" s="274">
        <v>0</v>
      </c>
      <c r="D106" s="274">
        <v>250</v>
      </c>
      <c r="E106" s="277">
        <v>0</v>
      </c>
      <c r="F106" s="277">
        <v>0</v>
      </c>
      <c r="G106" s="274"/>
      <c r="H106" s="277">
        <v>0</v>
      </c>
      <c r="I106" s="277">
        <v>0</v>
      </c>
      <c r="J106" s="274"/>
      <c r="K106" s="277">
        <v>0</v>
      </c>
      <c r="L106" s="277">
        <v>0</v>
      </c>
      <c r="M106" s="274"/>
      <c r="N106" s="277">
        <v>0</v>
      </c>
      <c r="O106" s="277">
        <v>0</v>
      </c>
      <c r="P106" s="274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</row>
    <row r="107" spans="1:36" ht="15.75" customHeight="1">
      <c r="A107" s="272" t="s">
        <v>224</v>
      </c>
      <c r="B107" s="280" t="s">
        <v>225</v>
      </c>
      <c r="C107" s="274">
        <v>0</v>
      </c>
      <c r="D107" s="274">
        <v>250</v>
      </c>
      <c r="E107" s="277">
        <v>0</v>
      </c>
      <c r="F107" s="277">
        <v>0</v>
      </c>
      <c r="G107" s="274"/>
      <c r="H107" s="277">
        <v>0</v>
      </c>
      <c r="I107" s="277">
        <v>0</v>
      </c>
      <c r="J107" s="274"/>
      <c r="K107" s="277">
        <v>0</v>
      </c>
      <c r="L107" s="277">
        <v>0</v>
      </c>
      <c r="M107" s="274"/>
      <c r="N107" s="277">
        <v>0</v>
      </c>
      <c r="O107" s="277">
        <v>0</v>
      </c>
      <c r="P107" s="274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</row>
    <row r="108" spans="1:36" ht="15.75" customHeight="1">
      <c r="A108" s="272" t="s">
        <v>226</v>
      </c>
      <c r="B108" s="280" t="s">
        <v>227</v>
      </c>
      <c r="C108" s="274">
        <v>0</v>
      </c>
      <c r="D108" s="274">
        <v>250</v>
      </c>
      <c r="E108" s="277">
        <v>0</v>
      </c>
      <c r="F108" s="277">
        <v>0</v>
      </c>
      <c r="G108" s="274"/>
      <c r="H108" s="277">
        <v>0</v>
      </c>
      <c r="I108" s="277">
        <v>0</v>
      </c>
      <c r="J108" s="274"/>
      <c r="K108" s="277">
        <v>0</v>
      </c>
      <c r="L108" s="277">
        <v>0</v>
      </c>
      <c r="M108" s="274"/>
      <c r="N108" s="277">
        <v>0</v>
      </c>
      <c r="O108" s="277">
        <v>0</v>
      </c>
      <c r="P108" s="274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</row>
    <row r="109" spans="1:36" ht="15.75" customHeight="1">
      <c r="A109" s="272" t="s">
        <v>228</v>
      </c>
      <c r="B109" s="274" t="s">
        <v>229</v>
      </c>
      <c r="C109" s="274">
        <v>0</v>
      </c>
      <c r="D109" s="274">
        <v>250</v>
      </c>
      <c r="E109" s="277">
        <v>0</v>
      </c>
      <c r="F109" s="277">
        <v>0</v>
      </c>
      <c r="G109" s="274"/>
      <c r="H109" s="277">
        <v>0</v>
      </c>
      <c r="I109" s="277">
        <v>0</v>
      </c>
      <c r="J109" s="274"/>
      <c r="K109" s="277">
        <v>0</v>
      </c>
      <c r="L109" s="277">
        <v>0</v>
      </c>
      <c r="M109" s="274"/>
      <c r="N109" s="277">
        <v>0</v>
      </c>
      <c r="O109" s="277">
        <v>0</v>
      </c>
      <c r="P109" s="274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</row>
    <row r="110" spans="1:36" ht="15.75" customHeight="1">
      <c r="A110" s="272" t="s">
        <v>515</v>
      </c>
      <c r="B110" s="274" t="s">
        <v>231</v>
      </c>
      <c r="C110" s="274">
        <v>0</v>
      </c>
      <c r="D110" s="274">
        <v>15</v>
      </c>
      <c r="E110" s="277">
        <v>0</v>
      </c>
      <c r="F110" s="277">
        <v>0</v>
      </c>
      <c r="G110" s="274"/>
      <c r="H110" s="277">
        <v>0</v>
      </c>
      <c r="I110" s="277">
        <v>0</v>
      </c>
      <c r="J110" s="274"/>
      <c r="K110" s="277">
        <v>0</v>
      </c>
      <c r="L110" s="277">
        <v>0</v>
      </c>
      <c r="M110" s="274"/>
      <c r="N110" s="277">
        <v>0</v>
      </c>
      <c r="O110" s="277">
        <v>0</v>
      </c>
      <c r="P110" s="274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</row>
    <row r="111" spans="1:36" ht="15.75" customHeight="1">
      <c r="A111" s="272" t="s">
        <v>366</v>
      </c>
      <c r="B111" s="280" t="s">
        <v>399</v>
      </c>
      <c r="C111" s="274">
        <v>0</v>
      </c>
      <c r="D111" s="274">
        <v>250</v>
      </c>
      <c r="E111" s="277">
        <v>0</v>
      </c>
      <c r="F111" s="277">
        <v>0</v>
      </c>
      <c r="G111" s="274"/>
      <c r="H111" s="277"/>
      <c r="I111" s="277">
        <v>0</v>
      </c>
      <c r="J111" s="274"/>
      <c r="K111" s="277"/>
      <c r="L111" s="277">
        <v>0</v>
      </c>
      <c r="M111" s="274"/>
      <c r="N111" s="277"/>
      <c r="O111" s="277">
        <v>0</v>
      </c>
      <c r="P111" s="274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</row>
    <row r="112" spans="1:36" ht="15.75" customHeight="1">
      <c r="A112" s="279" t="s">
        <v>519</v>
      </c>
      <c r="B112" s="278"/>
      <c r="C112" s="278"/>
      <c r="D112" s="278"/>
      <c r="E112" s="278">
        <v>0</v>
      </c>
      <c r="F112" s="278">
        <v>0</v>
      </c>
      <c r="G112" s="278">
        <v>0</v>
      </c>
      <c r="H112" s="278">
        <v>0</v>
      </c>
      <c r="I112" s="278">
        <v>0</v>
      </c>
      <c r="J112" s="278">
        <v>0</v>
      </c>
      <c r="K112" s="278">
        <v>0</v>
      </c>
      <c r="L112" s="278">
        <v>0</v>
      </c>
      <c r="M112" s="278">
        <v>0</v>
      </c>
      <c r="N112" s="278">
        <v>0</v>
      </c>
      <c r="O112" s="278">
        <v>0</v>
      </c>
      <c r="P112" s="278">
        <v>0</v>
      </c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  <c r="AI112" s="272"/>
      <c r="AJ112" s="272"/>
    </row>
    <row r="113" spans="1:36" ht="15.75" customHeight="1">
      <c r="A113" s="279"/>
      <c r="B113" s="278"/>
      <c r="C113" s="278"/>
      <c r="D113" s="278"/>
      <c r="E113" s="286">
        <f>D114*E112</f>
        <v>0</v>
      </c>
      <c r="F113" s="286">
        <f>D114*F112</f>
        <v>0</v>
      </c>
      <c r="G113" s="286">
        <f>D114*G112</f>
        <v>0</v>
      </c>
      <c r="H113" s="286">
        <f>D114*H112</f>
        <v>0</v>
      </c>
      <c r="I113" s="286">
        <f>D114*I112</f>
        <v>0</v>
      </c>
      <c r="J113" s="286">
        <f>D114*J112</f>
        <v>0</v>
      </c>
      <c r="K113" s="286">
        <f>D114*K112</f>
        <v>0</v>
      </c>
      <c r="L113" s="286">
        <f>D114*L112</f>
        <v>0</v>
      </c>
      <c r="M113" s="286">
        <f>D114*M112</f>
        <v>0</v>
      </c>
      <c r="N113" s="286">
        <f>D114*N112</f>
        <v>0</v>
      </c>
      <c r="O113" s="286">
        <f>D114*O112</f>
        <v>0</v>
      </c>
      <c r="P113" s="286">
        <f>D114*P112</f>
        <v>0</v>
      </c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  <c r="AH113" s="272"/>
      <c r="AI113" s="272"/>
      <c r="AJ113" s="272"/>
    </row>
    <row r="114" spans="1:36" ht="15.75">
      <c r="A114" s="272" t="s">
        <v>393</v>
      </c>
      <c r="B114" s="274">
        <v>10115</v>
      </c>
      <c r="C114" s="274">
        <v>0</v>
      </c>
      <c r="D114" s="274">
        <v>240</v>
      </c>
      <c r="E114" s="277">
        <v>0</v>
      </c>
      <c r="F114" s="277">
        <v>0</v>
      </c>
      <c r="G114" s="274"/>
      <c r="H114" s="277">
        <v>0</v>
      </c>
      <c r="I114" s="277">
        <v>0</v>
      </c>
      <c r="J114" s="274"/>
      <c r="K114" s="277">
        <v>0</v>
      </c>
      <c r="L114" s="277">
        <v>0</v>
      </c>
      <c r="M114" s="274"/>
      <c r="N114" s="277">
        <v>0</v>
      </c>
      <c r="O114" s="277">
        <v>0</v>
      </c>
      <c r="P114" s="274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  <c r="AH114" s="272"/>
      <c r="AI114" s="272"/>
      <c r="AJ114" s="272"/>
    </row>
    <row r="115" spans="1:36" ht="15.75" customHeight="1">
      <c r="A115" s="272" t="s">
        <v>395</v>
      </c>
      <c r="B115" s="274">
        <v>10117</v>
      </c>
      <c r="C115" s="274">
        <v>0</v>
      </c>
      <c r="D115" s="274">
        <v>200</v>
      </c>
      <c r="E115" s="277">
        <v>0</v>
      </c>
      <c r="F115" s="277">
        <v>0</v>
      </c>
      <c r="G115" s="274"/>
      <c r="H115" s="277">
        <v>0</v>
      </c>
      <c r="I115" s="277">
        <v>0</v>
      </c>
      <c r="J115" s="274"/>
      <c r="K115" s="277">
        <v>0</v>
      </c>
      <c r="L115" s="277">
        <v>0</v>
      </c>
      <c r="M115" s="274"/>
      <c r="N115" s="277">
        <v>0</v>
      </c>
      <c r="O115" s="277">
        <v>0</v>
      </c>
      <c r="P115" s="274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2"/>
      <c r="AJ115" s="272"/>
    </row>
    <row r="116" spans="1:36" ht="15.75" customHeight="1">
      <c r="A116" s="272" t="s">
        <v>460</v>
      </c>
      <c r="B116" s="274">
        <v>10119</v>
      </c>
      <c r="C116" s="274">
        <v>0</v>
      </c>
      <c r="D116" s="274">
        <v>200</v>
      </c>
      <c r="E116" s="277">
        <v>0</v>
      </c>
      <c r="F116" s="277">
        <v>0</v>
      </c>
      <c r="G116" s="274"/>
      <c r="H116" s="277">
        <v>0</v>
      </c>
      <c r="I116" s="277">
        <v>0</v>
      </c>
      <c r="J116" s="274"/>
      <c r="K116" s="277">
        <v>0</v>
      </c>
      <c r="L116" s="277">
        <v>0</v>
      </c>
      <c r="M116" s="274"/>
      <c r="N116" s="277">
        <v>0</v>
      </c>
      <c r="O116" s="277">
        <v>0</v>
      </c>
      <c r="P116" s="274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  <c r="AI116" s="272"/>
      <c r="AJ116" s="272"/>
    </row>
    <row r="117" spans="1:36" ht="15.75" customHeight="1">
      <c r="A117" s="279" t="s">
        <v>243</v>
      </c>
      <c r="B117" s="278"/>
      <c r="C117" s="278"/>
      <c r="D117" s="278"/>
      <c r="E117" s="278">
        <v>0</v>
      </c>
      <c r="F117" s="278">
        <v>0</v>
      </c>
      <c r="G117" s="278">
        <v>0</v>
      </c>
      <c r="H117" s="278">
        <v>0</v>
      </c>
      <c r="I117" s="278">
        <v>0</v>
      </c>
      <c r="J117" s="278">
        <v>0</v>
      </c>
      <c r="K117" s="278">
        <v>0</v>
      </c>
      <c r="L117" s="278">
        <v>0</v>
      </c>
      <c r="M117" s="278">
        <v>0</v>
      </c>
      <c r="N117" s="278">
        <v>0</v>
      </c>
      <c r="O117" s="278">
        <v>0</v>
      </c>
      <c r="P117" s="278">
        <v>0</v>
      </c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</row>
    <row r="118" spans="1:36" ht="15.75" customHeight="1">
      <c r="A118" s="279"/>
      <c r="B118" s="278"/>
      <c r="C118" s="278"/>
      <c r="D118" s="278"/>
      <c r="E118" s="286">
        <f>D119*E117</f>
        <v>0</v>
      </c>
      <c r="F118" s="286">
        <f>D119*F117</f>
        <v>0</v>
      </c>
      <c r="G118" s="286">
        <f>D119*G117</f>
        <v>0</v>
      </c>
      <c r="H118" s="286">
        <f>D119*H117</f>
        <v>0</v>
      </c>
      <c r="I118" s="286">
        <f>D119*I117</f>
        <v>0</v>
      </c>
      <c r="J118" s="286">
        <f>D119*J117</f>
        <v>0</v>
      </c>
      <c r="K118" s="286">
        <f>D119*K117</f>
        <v>0</v>
      </c>
      <c r="L118" s="286">
        <f>D119*L117</f>
        <v>0</v>
      </c>
      <c r="M118" s="286">
        <f>D119*M117</f>
        <v>0</v>
      </c>
      <c r="N118" s="286">
        <f>D119*N117</f>
        <v>0</v>
      </c>
      <c r="O118" s="286">
        <f>D119*O117</f>
        <v>0</v>
      </c>
      <c r="P118" s="286">
        <f>D119*P117</f>
        <v>0</v>
      </c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  <c r="AI118" s="272"/>
      <c r="AJ118" s="272"/>
    </row>
    <row r="119" spans="1:36" ht="15.75" customHeight="1">
      <c r="A119" s="272" t="s">
        <v>244</v>
      </c>
      <c r="B119" s="274" t="s">
        <v>245</v>
      </c>
      <c r="C119" s="274">
        <v>0</v>
      </c>
      <c r="D119" s="274">
        <v>100</v>
      </c>
      <c r="E119" s="277">
        <v>0</v>
      </c>
      <c r="F119" s="277">
        <v>0</v>
      </c>
      <c r="G119" s="274"/>
      <c r="H119" s="277">
        <v>0</v>
      </c>
      <c r="I119" s="277">
        <v>0</v>
      </c>
      <c r="J119" s="274"/>
      <c r="K119" s="277">
        <v>0</v>
      </c>
      <c r="L119" s="277">
        <v>0</v>
      </c>
      <c r="M119" s="311"/>
      <c r="N119" s="277">
        <v>0</v>
      </c>
      <c r="O119" s="277">
        <v>0</v>
      </c>
      <c r="P119" s="274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72"/>
      <c r="AG119" s="272"/>
      <c r="AH119" s="272"/>
      <c r="AI119" s="272"/>
      <c r="AJ119" s="272"/>
    </row>
    <row r="120" spans="1:36" ht="15.75">
      <c r="A120" s="272" t="s">
        <v>246</v>
      </c>
      <c r="B120" s="274" t="s">
        <v>247</v>
      </c>
      <c r="C120" s="274">
        <v>0</v>
      </c>
      <c r="D120" s="274">
        <v>330</v>
      </c>
      <c r="E120" s="277">
        <v>0</v>
      </c>
      <c r="F120" s="277">
        <v>0</v>
      </c>
      <c r="G120" s="274"/>
      <c r="H120" s="277">
        <v>0</v>
      </c>
      <c r="I120" s="277">
        <v>0</v>
      </c>
      <c r="J120" s="274"/>
      <c r="K120" s="277">
        <v>0</v>
      </c>
      <c r="L120" s="277">
        <v>0</v>
      </c>
      <c r="M120" s="311"/>
      <c r="N120" s="277">
        <v>0</v>
      </c>
      <c r="O120" s="277">
        <v>0</v>
      </c>
      <c r="P120" s="274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  <c r="AI120" s="272"/>
      <c r="AJ120" s="272"/>
    </row>
    <row r="121" spans="1:36" ht="15.75" customHeight="1">
      <c r="A121" s="279" t="s">
        <v>675</v>
      </c>
      <c r="B121" s="278"/>
      <c r="C121" s="278"/>
      <c r="D121" s="278"/>
      <c r="E121" s="278">
        <v>7</v>
      </c>
      <c r="F121" s="278">
        <v>7</v>
      </c>
      <c r="G121" s="278">
        <v>7</v>
      </c>
      <c r="H121" s="278">
        <v>7</v>
      </c>
      <c r="I121" s="278">
        <v>7</v>
      </c>
      <c r="J121" s="278">
        <v>7</v>
      </c>
      <c r="K121" s="278">
        <v>7</v>
      </c>
      <c r="L121" s="278">
        <v>7</v>
      </c>
      <c r="M121" s="278">
        <v>7</v>
      </c>
      <c r="N121" s="278">
        <v>7</v>
      </c>
      <c r="O121" s="278">
        <v>7</v>
      </c>
      <c r="P121" s="278">
        <v>7</v>
      </c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  <c r="AA121" s="272"/>
      <c r="AB121" s="272"/>
      <c r="AC121" s="272"/>
      <c r="AD121" s="272"/>
      <c r="AE121" s="272"/>
      <c r="AF121" s="272"/>
      <c r="AG121" s="272"/>
      <c r="AH121" s="272"/>
      <c r="AI121" s="272"/>
      <c r="AJ121" s="272"/>
    </row>
    <row r="122" spans="1:36" ht="15.75" customHeight="1">
      <c r="A122" s="279"/>
      <c r="B122" s="278"/>
      <c r="C122" s="278"/>
      <c r="D122" s="278"/>
      <c r="E122" s="286">
        <v>7</v>
      </c>
      <c r="F122" s="286">
        <v>7</v>
      </c>
      <c r="G122" s="286">
        <v>7</v>
      </c>
      <c r="H122" s="286">
        <v>7</v>
      </c>
      <c r="I122" s="286">
        <v>7</v>
      </c>
      <c r="J122" s="286">
        <v>7</v>
      </c>
      <c r="K122" s="286">
        <v>7</v>
      </c>
      <c r="L122" s="286">
        <v>7</v>
      </c>
      <c r="M122" s="286">
        <v>7</v>
      </c>
      <c r="N122" s="286">
        <v>7</v>
      </c>
      <c r="O122" s="286">
        <v>7</v>
      </c>
      <c r="P122" s="286">
        <v>7</v>
      </c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2"/>
      <c r="AH122" s="272"/>
      <c r="AI122" s="272"/>
      <c r="AJ122" s="272"/>
    </row>
    <row r="123" spans="1:36" s="37" customFormat="1" ht="15.75">
      <c r="A123" s="37" t="s">
        <v>676</v>
      </c>
      <c r="B123" s="44">
        <v>12001</v>
      </c>
      <c r="C123" s="38">
        <v>1</v>
      </c>
      <c r="D123" s="39">
        <v>1</v>
      </c>
      <c r="E123" s="38">
        <v>7</v>
      </c>
      <c r="F123" s="39">
        <v>7</v>
      </c>
      <c r="G123" s="38">
        <v>7</v>
      </c>
      <c r="H123" s="38">
        <v>7</v>
      </c>
      <c r="I123" s="39">
        <v>7</v>
      </c>
      <c r="J123" s="38">
        <v>7</v>
      </c>
      <c r="K123" s="38">
        <v>7</v>
      </c>
      <c r="L123" s="39">
        <v>7</v>
      </c>
      <c r="M123" s="38">
        <v>7</v>
      </c>
      <c r="N123" s="38">
        <v>7</v>
      </c>
      <c r="O123" s="39">
        <v>7</v>
      </c>
      <c r="P123" s="39">
        <v>7</v>
      </c>
    </row>
    <row r="124" spans="1:36" ht="15.75" customHeight="1">
      <c r="A124" s="272"/>
      <c r="B124" s="274"/>
      <c r="C124" s="274"/>
      <c r="D124" s="274"/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272"/>
      <c r="AG124" s="272"/>
      <c r="AH124" s="272"/>
      <c r="AI124" s="272"/>
      <c r="AJ124" s="272"/>
    </row>
    <row r="125" spans="1:36" ht="15.75" customHeight="1">
      <c r="A125" s="272"/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  <c r="L125" s="274"/>
      <c r="M125" s="274"/>
      <c r="N125" s="274"/>
      <c r="O125" s="274"/>
      <c r="P125" s="274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  <c r="AH125" s="272"/>
      <c r="AI125" s="272"/>
      <c r="AJ125" s="272"/>
    </row>
    <row r="126" spans="1:36" ht="15.75" customHeight="1">
      <c r="A126" s="272"/>
      <c r="B126" s="274"/>
      <c r="C126" s="274"/>
      <c r="D126" s="274"/>
      <c r="E126" s="274"/>
      <c r="F126" s="274"/>
      <c r="G126" s="274"/>
      <c r="H126" s="274"/>
      <c r="I126" s="274"/>
      <c r="J126" s="274"/>
      <c r="K126" s="274"/>
      <c r="L126" s="274"/>
      <c r="M126" s="274"/>
      <c r="N126" s="274"/>
      <c r="O126" s="274"/>
      <c r="P126" s="274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</row>
    <row r="127" spans="1:36" ht="15.75" customHeight="1">
      <c r="A127" s="272"/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  <c r="AH127" s="272"/>
      <c r="AI127" s="272"/>
      <c r="AJ127" s="272"/>
    </row>
    <row r="128" spans="1:36" ht="15.75" customHeight="1">
      <c r="A128" s="272"/>
      <c r="B128" s="274"/>
      <c r="C128" s="274"/>
      <c r="D128" s="274"/>
      <c r="E128" s="274"/>
      <c r="F128" s="274"/>
      <c r="G128" s="274"/>
      <c r="H128" s="274"/>
      <c r="I128" s="274"/>
      <c r="J128" s="274"/>
      <c r="K128" s="274"/>
      <c r="L128" s="274"/>
      <c r="M128" s="274"/>
      <c r="N128" s="274"/>
      <c r="O128" s="274"/>
      <c r="P128" s="274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</row>
    <row r="129" spans="1:36" ht="15.75" customHeight="1">
      <c r="A129" s="272"/>
      <c r="B129" s="274"/>
      <c r="C129" s="274"/>
      <c r="D129" s="274"/>
      <c r="E129" s="274"/>
      <c r="F129" s="274"/>
      <c r="G129" s="274"/>
      <c r="H129" s="274"/>
      <c r="I129" s="274"/>
      <c r="J129" s="274"/>
      <c r="K129" s="274"/>
      <c r="L129" s="274"/>
      <c r="M129" s="274"/>
      <c r="N129" s="274"/>
      <c r="O129" s="274"/>
      <c r="P129" s="274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</row>
    <row r="130" spans="1:36" ht="15.75" customHeight="1">
      <c r="A130" s="272"/>
      <c r="B130" s="274"/>
      <c r="C130" s="274"/>
      <c r="D130" s="274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4"/>
      <c r="P130" s="274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</row>
    <row r="131" spans="1:36" ht="15.75" customHeight="1">
      <c r="A131" s="272"/>
      <c r="B131" s="274"/>
      <c r="C131" s="274"/>
      <c r="D131" s="274"/>
      <c r="E131" s="274"/>
      <c r="F131" s="274"/>
      <c r="G131" s="274"/>
      <c r="H131" s="274"/>
      <c r="I131" s="274"/>
      <c r="J131" s="274"/>
      <c r="K131" s="274"/>
      <c r="L131" s="274"/>
      <c r="M131" s="274"/>
      <c r="N131" s="274"/>
      <c r="O131" s="274"/>
      <c r="P131" s="274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</row>
    <row r="132" spans="1:36" ht="15.75" customHeight="1">
      <c r="A132" s="272"/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  <c r="AH132" s="272"/>
      <c r="AI132" s="272"/>
      <c r="AJ132" s="272"/>
    </row>
    <row r="133" spans="1:36" ht="15.75" customHeight="1">
      <c r="A133" s="272"/>
      <c r="B133" s="274"/>
      <c r="C133" s="274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  <c r="AH133" s="272"/>
      <c r="AI133" s="272"/>
      <c r="AJ133" s="272"/>
    </row>
    <row r="134" spans="1:36" ht="15.75" customHeight="1">
      <c r="A134" s="272"/>
      <c r="B134" s="274"/>
      <c r="C134" s="274"/>
      <c r="D134" s="274"/>
      <c r="E134" s="274"/>
      <c r="F134" s="274"/>
      <c r="G134" s="274"/>
      <c r="H134" s="274"/>
      <c r="I134" s="274"/>
      <c r="J134" s="274"/>
      <c r="K134" s="274"/>
      <c r="L134" s="274"/>
      <c r="M134" s="274"/>
      <c r="N134" s="274"/>
      <c r="O134" s="274"/>
      <c r="P134" s="274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  <c r="AH134" s="272"/>
      <c r="AI134" s="272"/>
      <c r="AJ134" s="272"/>
    </row>
    <row r="135" spans="1:36" ht="15.75" customHeight="1">
      <c r="A135" s="272"/>
      <c r="B135" s="274"/>
      <c r="C135" s="274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  <c r="AH135" s="272"/>
      <c r="AI135" s="272"/>
      <c r="AJ135" s="272"/>
    </row>
    <row r="136" spans="1:36" ht="15.75" customHeight="1">
      <c r="A136" s="272"/>
      <c r="B136" s="274"/>
      <c r="C136" s="274"/>
      <c r="D136" s="274"/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  <c r="P136" s="274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272"/>
      <c r="AG136" s="272"/>
      <c r="AH136" s="272"/>
      <c r="AI136" s="272"/>
      <c r="AJ136" s="272"/>
    </row>
    <row r="137" spans="1:36" ht="15.75" customHeight="1">
      <c r="A137" s="272"/>
      <c r="B137" s="274"/>
      <c r="C137" s="274"/>
      <c r="D137" s="274"/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  <c r="AA137" s="272"/>
      <c r="AB137" s="272"/>
      <c r="AC137" s="272"/>
      <c r="AD137" s="272"/>
      <c r="AE137" s="272"/>
      <c r="AF137" s="272"/>
      <c r="AG137" s="272"/>
      <c r="AH137" s="272"/>
      <c r="AI137" s="272"/>
      <c r="AJ137" s="272"/>
    </row>
    <row r="138" spans="1:36" ht="15.75" customHeight="1">
      <c r="A138" s="272"/>
      <c r="B138" s="274"/>
      <c r="C138" s="274"/>
      <c r="D138" s="274"/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  <c r="P138" s="274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  <c r="AH138" s="272"/>
      <c r="AI138" s="272"/>
      <c r="AJ138" s="272"/>
    </row>
    <row r="139" spans="1:36" ht="15.75" customHeight="1">
      <c r="A139" s="272"/>
      <c r="B139" s="274"/>
      <c r="C139" s="274"/>
      <c r="D139" s="274"/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  <c r="P139" s="274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  <c r="AH139" s="272"/>
      <c r="AI139" s="272"/>
      <c r="AJ139" s="272"/>
    </row>
    <row r="140" spans="1:36" ht="15.75" customHeight="1">
      <c r="A140" s="272"/>
      <c r="B140" s="274"/>
      <c r="C140" s="274"/>
      <c r="D140" s="274"/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  <c r="AH140" s="272"/>
      <c r="AI140" s="272"/>
      <c r="AJ140" s="272"/>
    </row>
    <row r="141" spans="1:36" ht="15.75" customHeight="1">
      <c r="A141" s="272"/>
      <c r="B141" s="274"/>
      <c r="C141" s="274"/>
      <c r="D141" s="274"/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  <c r="P141" s="274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  <c r="AA141" s="272"/>
      <c r="AB141" s="272"/>
      <c r="AC141" s="272"/>
      <c r="AD141" s="272"/>
      <c r="AE141" s="272"/>
      <c r="AF141" s="272"/>
      <c r="AG141" s="272"/>
      <c r="AH141" s="272"/>
      <c r="AI141" s="272"/>
      <c r="AJ141" s="272"/>
    </row>
    <row r="142" spans="1:36" ht="15.75" customHeight="1">
      <c r="A142" s="272"/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  <c r="AH142" s="272"/>
      <c r="AI142" s="272"/>
      <c r="AJ142" s="272"/>
    </row>
    <row r="143" spans="1:36" ht="15.75" customHeight="1">
      <c r="A143" s="272"/>
      <c r="B143" s="274"/>
      <c r="C143" s="274"/>
      <c r="D143" s="274"/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  <c r="AH143" s="272"/>
      <c r="AI143" s="272"/>
      <c r="AJ143" s="272"/>
    </row>
    <row r="144" spans="1:36" ht="15.75" customHeight="1">
      <c r="A144" s="272"/>
      <c r="B144" s="274"/>
      <c r="C144" s="274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  <c r="AA144" s="272"/>
      <c r="AB144" s="272"/>
      <c r="AC144" s="272"/>
      <c r="AD144" s="272"/>
      <c r="AE144" s="272"/>
      <c r="AF144" s="272"/>
      <c r="AG144" s="272"/>
      <c r="AH144" s="272"/>
      <c r="AI144" s="272"/>
      <c r="AJ144" s="272"/>
    </row>
    <row r="145" spans="1:36" ht="15.75" customHeight="1">
      <c r="A145" s="272"/>
      <c r="B145" s="274"/>
      <c r="C145" s="274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  <c r="AH145" s="272"/>
      <c r="AI145" s="272"/>
      <c r="AJ145" s="272"/>
    </row>
    <row r="146" spans="1:36" ht="15.75" customHeight="1">
      <c r="A146" s="272"/>
      <c r="B146" s="274"/>
      <c r="C146" s="274"/>
      <c r="D146" s="274"/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</row>
    <row r="147" spans="1:36" ht="15.75" customHeight="1">
      <c r="A147" s="272"/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  <c r="AH147" s="272"/>
      <c r="AI147" s="272"/>
      <c r="AJ147" s="272"/>
    </row>
    <row r="148" spans="1:36" ht="15.75" customHeight="1">
      <c r="A148" s="272"/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  <c r="AH148" s="272"/>
      <c r="AI148" s="272"/>
      <c r="AJ148" s="272"/>
    </row>
    <row r="149" spans="1:36" ht="15.75" customHeight="1">
      <c r="A149" s="272"/>
      <c r="B149" s="274"/>
      <c r="C149" s="274"/>
      <c r="D149" s="274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  <c r="AH149" s="272"/>
      <c r="AI149" s="272"/>
      <c r="AJ149" s="272"/>
    </row>
    <row r="150" spans="1:36" ht="15.75" customHeight="1">
      <c r="A150" s="272"/>
      <c r="B150" s="274"/>
      <c r="C150" s="274"/>
      <c r="D150" s="274"/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  <c r="P150" s="274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</row>
    <row r="151" spans="1:36" ht="15.75" customHeight="1">
      <c r="A151" s="272"/>
      <c r="B151" s="274"/>
      <c r="C151" s="274"/>
      <c r="D151" s="274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  <c r="AH151" s="272"/>
      <c r="AI151" s="272"/>
      <c r="AJ151" s="272"/>
    </row>
    <row r="152" spans="1:36" ht="15.75" customHeight="1">
      <c r="A152" s="272"/>
      <c r="B152" s="274"/>
      <c r="C152" s="274"/>
      <c r="D152" s="274"/>
      <c r="E152" s="274"/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  <c r="AH152" s="272"/>
      <c r="AI152" s="272"/>
      <c r="AJ152" s="272"/>
    </row>
    <row r="153" spans="1:36" ht="15.75" customHeight="1">
      <c r="A153" s="272"/>
      <c r="B153" s="274"/>
      <c r="C153" s="274"/>
      <c r="D153" s="274"/>
      <c r="E153" s="274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  <c r="P153" s="274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  <c r="AH153" s="272"/>
      <c r="AI153" s="272"/>
      <c r="AJ153" s="272"/>
    </row>
    <row r="154" spans="1:36" ht="15.75" customHeight="1">
      <c r="A154" s="272"/>
      <c r="B154" s="274"/>
      <c r="C154" s="274"/>
      <c r="D154" s="274"/>
      <c r="E154" s="274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  <c r="AH154" s="272"/>
      <c r="AI154" s="272"/>
      <c r="AJ154" s="272"/>
    </row>
    <row r="155" spans="1:36" ht="15.75" customHeight="1">
      <c r="A155" s="272"/>
      <c r="B155" s="274"/>
      <c r="C155" s="274"/>
      <c r="D155" s="274"/>
      <c r="E155" s="274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</row>
    <row r="156" spans="1:36" ht="15.75" customHeight="1">
      <c r="A156" s="272"/>
      <c r="B156" s="274"/>
      <c r="C156" s="274"/>
      <c r="D156" s="274"/>
      <c r="E156" s="274"/>
      <c r="F156" s="274"/>
      <c r="G156" s="274"/>
      <c r="H156" s="274"/>
      <c r="I156" s="274"/>
      <c r="J156" s="274"/>
      <c r="K156" s="274"/>
      <c r="L156" s="274"/>
      <c r="M156" s="274"/>
      <c r="N156" s="274"/>
      <c r="O156" s="274"/>
      <c r="P156" s="274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</row>
    <row r="157" spans="1:36" ht="15.75" customHeight="1">
      <c r="A157" s="272"/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  <c r="AH157" s="272"/>
      <c r="AI157" s="272"/>
      <c r="AJ157" s="272"/>
    </row>
    <row r="158" spans="1:36" ht="15.75" customHeight="1">
      <c r="A158" s="272"/>
      <c r="B158" s="274"/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  <c r="AH158" s="272"/>
      <c r="AI158" s="272"/>
      <c r="AJ158" s="272"/>
    </row>
    <row r="159" spans="1:36" ht="15.75" customHeight="1">
      <c r="A159" s="272"/>
      <c r="B159" s="274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  <c r="AH159" s="272"/>
      <c r="AI159" s="272"/>
      <c r="AJ159" s="272"/>
    </row>
    <row r="160" spans="1:36" ht="15.75" customHeight="1">
      <c r="A160" s="272"/>
      <c r="B160" s="274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2"/>
    </row>
    <row r="161" spans="1:36" ht="15.75" customHeight="1">
      <c r="A161" s="272"/>
      <c r="B161" s="274"/>
      <c r="C161" s="274"/>
      <c r="D161" s="274"/>
      <c r="E161" s="274"/>
      <c r="F161" s="274"/>
      <c r="G161" s="274"/>
      <c r="H161" s="274"/>
      <c r="I161" s="274"/>
      <c r="J161" s="274"/>
      <c r="K161" s="274"/>
      <c r="L161" s="274"/>
      <c r="M161" s="274"/>
      <c r="N161" s="274"/>
      <c r="O161" s="274"/>
      <c r="P161" s="274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  <c r="AH161" s="272"/>
      <c r="AI161" s="272"/>
      <c r="AJ161" s="272"/>
    </row>
    <row r="162" spans="1:36" ht="15.75" customHeight="1">
      <c r="A162" s="272"/>
      <c r="B162" s="274"/>
      <c r="C162" s="274"/>
      <c r="D162" s="274"/>
      <c r="E162" s="274"/>
      <c r="F162" s="274"/>
      <c r="G162" s="274"/>
      <c r="H162" s="274"/>
      <c r="I162" s="274"/>
      <c r="J162" s="274"/>
      <c r="K162" s="274"/>
      <c r="L162" s="274"/>
      <c r="M162" s="274"/>
      <c r="N162" s="274"/>
      <c r="O162" s="274"/>
      <c r="P162" s="274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  <c r="AH162" s="272"/>
      <c r="AI162" s="272"/>
      <c r="AJ162" s="272"/>
    </row>
    <row r="163" spans="1:36" ht="15.75" customHeight="1">
      <c r="A163" s="272"/>
      <c r="B163" s="274"/>
      <c r="C163" s="274"/>
      <c r="D163" s="274"/>
      <c r="E163" s="274"/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  <c r="AA163" s="272"/>
      <c r="AB163" s="272"/>
      <c r="AC163" s="272"/>
      <c r="AD163" s="272"/>
      <c r="AE163" s="272"/>
      <c r="AF163" s="272"/>
      <c r="AG163" s="272"/>
      <c r="AH163" s="272"/>
      <c r="AI163" s="272"/>
      <c r="AJ163" s="272"/>
    </row>
    <row r="164" spans="1:36" ht="15.75" customHeight="1">
      <c r="A164" s="272"/>
      <c r="B164" s="274"/>
      <c r="C164" s="274"/>
      <c r="D164" s="274"/>
      <c r="E164" s="274"/>
      <c r="F164" s="274"/>
      <c r="G164" s="274"/>
      <c r="H164" s="274"/>
      <c r="I164" s="274"/>
      <c r="J164" s="274"/>
      <c r="K164" s="274"/>
      <c r="L164" s="274"/>
      <c r="M164" s="274"/>
      <c r="N164" s="274"/>
      <c r="O164" s="274"/>
      <c r="P164" s="274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  <c r="AH164" s="272"/>
      <c r="AI164" s="272"/>
      <c r="AJ164" s="272"/>
    </row>
    <row r="165" spans="1:36" ht="15.75" customHeight="1">
      <c r="A165" s="272"/>
      <c r="B165" s="274"/>
      <c r="C165" s="274"/>
      <c r="D165" s="274"/>
      <c r="E165" s="274"/>
      <c r="F165" s="274"/>
      <c r="G165" s="274"/>
      <c r="H165" s="274"/>
      <c r="I165" s="274"/>
      <c r="J165" s="274"/>
      <c r="K165" s="274"/>
      <c r="L165" s="274"/>
      <c r="M165" s="274"/>
      <c r="N165" s="274"/>
      <c r="O165" s="274"/>
      <c r="P165" s="274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  <c r="AI165" s="272"/>
      <c r="AJ165" s="272"/>
    </row>
    <row r="166" spans="1:36" ht="15.75" customHeight="1">
      <c r="A166" s="272"/>
      <c r="B166" s="274"/>
      <c r="C166" s="274"/>
      <c r="D166" s="274"/>
      <c r="E166" s="274"/>
      <c r="F166" s="274"/>
      <c r="G166" s="274"/>
      <c r="H166" s="274"/>
      <c r="I166" s="274"/>
      <c r="J166" s="274"/>
      <c r="K166" s="274"/>
      <c r="L166" s="274"/>
      <c r="M166" s="274"/>
      <c r="N166" s="274"/>
      <c r="O166" s="274"/>
      <c r="P166" s="274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  <c r="AH166" s="272"/>
      <c r="AI166" s="272"/>
      <c r="AJ166" s="272"/>
    </row>
    <row r="167" spans="1:36" ht="15.75" customHeight="1">
      <c r="A167" s="272"/>
      <c r="B167" s="274"/>
      <c r="C167" s="274"/>
      <c r="D167" s="274"/>
      <c r="E167" s="274"/>
      <c r="F167" s="274"/>
      <c r="G167" s="274"/>
      <c r="H167" s="274"/>
      <c r="I167" s="274"/>
      <c r="J167" s="274"/>
      <c r="K167" s="274"/>
      <c r="L167" s="274"/>
      <c r="M167" s="274"/>
      <c r="N167" s="274"/>
      <c r="O167" s="274"/>
      <c r="P167" s="274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</row>
    <row r="168" spans="1:36" ht="15.75" customHeight="1">
      <c r="A168" s="272"/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72"/>
      <c r="AF168" s="272"/>
      <c r="AG168" s="272"/>
      <c r="AH168" s="272"/>
      <c r="AI168" s="272"/>
      <c r="AJ168" s="272"/>
    </row>
    <row r="169" spans="1:36" ht="15.75" customHeight="1">
      <c r="A169" s="272"/>
      <c r="B169" s="274"/>
      <c r="C169" s="274"/>
      <c r="D169" s="274"/>
      <c r="E169" s="274"/>
      <c r="F169" s="274"/>
      <c r="G169" s="274"/>
      <c r="H169" s="274"/>
      <c r="I169" s="274"/>
      <c r="J169" s="274"/>
      <c r="K169" s="274"/>
      <c r="L169" s="274"/>
      <c r="M169" s="274"/>
      <c r="N169" s="274"/>
      <c r="O169" s="274"/>
      <c r="P169" s="274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</row>
    <row r="170" spans="1:36" ht="15.75" customHeight="1">
      <c r="A170" s="272"/>
      <c r="B170" s="274"/>
      <c r="C170" s="274"/>
      <c r="D170" s="274"/>
      <c r="E170" s="274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72"/>
      <c r="AF170" s="272"/>
      <c r="AG170" s="272"/>
      <c r="AH170" s="272"/>
      <c r="AI170" s="272"/>
      <c r="AJ170" s="272"/>
    </row>
    <row r="171" spans="1:36" ht="15.75" customHeight="1">
      <c r="A171" s="272"/>
      <c r="B171" s="274"/>
      <c r="C171" s="274"/>
      <c r="D171" s="274"/>
      <c r="E171" s="274"/>
      <c r="F171" s="274"/>
      <c r="G171" s="274"/>
      <c r="H171" s="274"/>
      <c r="I171" s="274"/>
      <c r="J171" s="274"/>
      <c r="K171" s="274"/>
      <c r="L171" s="274"/>
      <c r="M171" s="274"/>
      <c r="N171" s="274"/>
      <c r="O171" s="274"/>
      <c r="P171" s="274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72"/>
      <c r="AF171" s="272"/>
      <c r="AG171" s="272"/>
      <c r="AH171" s="272"/>
      <c r="AI171" s="272"/>
      <c r="AJ171" s="272"/>
    </row>
    <row r="172" spans="1:36" ht="15.75" customHeight="1">
      <c r="A172" s="272"/>
      <c r="B172" s="274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  <c r="AH172" s="272"/>
      <c r="AI172" s="272"/>
      <c r="AJ172" s="272"/>
    </row>
    <row r="173" spans="1:36" ht="15.75" customHeight="1">
      <c r="A173" s="272"/>
      <c r="B173" s="274"/>
      <c r="C173" s="274"/>
      <c r="D173" s="274"/>
      <c r="E173" s="274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</row>
    <row r="174" spans="1:36" ht="15.75" customHeight="1">
      <c r="A174" s="272"/>
      <c r="B174" s="274"/>
      <c r="C174" s="274"/>
      <c r="D174" s="274"/>
      <c r="E174" s="274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72"/>
      <c r="AF174" s="272"/>
      <c r="AG174" s="272"/>
      <c r="AH174" s="272"/>
      <c r="AI174" s="272"/>
      <c r="AJ174" s="272"/>
    </row>
    <row r="175" spans="1:36" ht="15.75" customHeight="1">
      <c r="A175" s="272"/>
      <c r="B175" s="274"/>
      <c r="C175" s="274"/>
      <c r="D175" s="274"/>
      <c r="E175" s="274"/>
      <c r="F175" s="274"/>
      <c r="G175" s="274"/>
      <c r="H175" s="274"/>
      <c r="I175" s="274"/>
      <c r="J175" s="274"/>
      <c r="K175" s="274"/>
      <c r="L175" s="274"/>
      <c r="M175" s="274"/>
      <c r="N175" s="274"/>
      <c r="O175" s="274"/>
      <c r="P175" s="274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72"/>
      <c r="AF175" s="272"/>
      <c r="AG175" s="272"/>
      <c r="AH175" s="272"/>
      <c r="AI175" s="272"/>
      <c r="AJ175" s="272"/>
    </row>
    <row r="176" spans="1:36" ht="15.75" customHeight="1">
      <c r="A176" s="272"/>
      <c r="B176" s="274"/>
      <c r="C176" s="274"/>
      <c r="D176" s="274"/>
      <c r="E176" s="274"/>
      <c r="F176" s="274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  <c r="AH176" s="272"/>
      <c r="AI176" s="272"/>
      <c r="AJ176" s="272"/>
    </row>
    <row r="177" spans="1:36" ht="15.75" customHeight="1">
      <c r="A177" s="272"/>
      <c r="B177" s="274"/>
      <c r="C177" s="274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  <c r="AI177" s="272"/>
      <c r="AJ177" s="272"/>
    </row>
    <row r="178" spans="1:36" ht="15.75" customHeight="1">
      <c r="A178" s="272"/>
      <c r="B178" s="274"/>
      <c r="C178" s="274"/>
      <c r="D178" s="274"/>
      <c r="E178" s="274"/>
      <c r="F178" s="274"/>
      <c r="G178" s="274"/>
      <c r="H178" s="274"/>
      <c r="I178" s="274"/>
      <c r="J178" s="274"/>
      <c r="K178" s="274"/>
      <c r="L178" s="274"/>
      <c r="M178" s="274"/>
      <c r="N178" s="274"/>
      <c r="O178" s="274"/>
      <c r="P178" s="274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72"/>
      <c r="AF178" s="272"/>
      <c r="AG178" s="272"/>
      <c r="AH178" s="272"/>
      <c r="AI178" s="272"/>
      <c r="AJ178" s="272"/>
    </row>
    <row r="179" spans="1:36" ht="15.75" customHeight="1">
      <c r="A179" s="272"/>
      <c r="B179" s="274"/>
      <c r="C179" s="274"/>
      <c r="D179" s="274"/>
      <c r="E179" s="274"/>
      <c r="F179" s="274"/>
      <c r="G179" s="274"/>
      <c r="H179" s="274"/>
      <c r="I179" s="274"/>
      <c r="J179" s="274"/>
      <c r="K179" s="274"/>
      <c r="L179" s="274"/>
      <c r="M179" s="274"/>
      <c r="N179" s="274"/>
      <c r="O179" s="274"/>
      <c r="P179" s="274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72"/>
      <c r="AF179" s="272"/>
      <c r="AG179" s="272"/>
      <c r="AH179" s="272"/>
      <c r="AI179" s="272"/>
      <c r="AJ179" s="272"/>
    </row>
    <row r="180" spans="1:36" ht="15.75" customHeight="1">
      <c r="A180" s="272"/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72"/>
      <c r="AF180" s="272"/>
      <c r="AG180" s="272"/>
      <c r="AH180" s="272"/>
      <c r="AI180" s="272"/>
      <c r="AJ180" s="272"/>
    </row>
    <row r="181" spans="1:36" ht="15.75" customHeight="1">
      <c r="A181" s="272"/>
      <c r="B181" s="274"/>
      <c r="C181" s="274"/>
      <c r="D181" s="274"/>
      <c r="E181" s="274"/>
      <c r="F181" s="274"/>
      <c r="G181" s="274"/>
      <c r="H181" s="274"/>
      <c r="I181" s="274"/>
      <c r="J181" s="274"/>
      <c r="K181" s="274"/>
      <c r="L181" s="274"/>
      <c r="M181" s="274"/>
      <c r="N181" s="274"/>
      <c r="O181" s="274"/>
      <c r="P181" s="274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72"/>
      <c r="AF181" s="272"/>
      <c r="AG181" s="272"/>
      <c r="AH181" s="272"/>
      <c r="AI181" s="272"/>
      <c r="AJ181" s="272"/>
    </row>
    <row r="182" spans="1:36" ht="15.75" customHeight="1">
      <c r="A182" s="272"/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  <c r="AH182" s="272"/>
      <c r="AI182" s="272"/>
      <c r="AJ182" s="272"/>
    </row>
    <row r="183" spans="1:36" ht="15.75" customHeight="1">
      <c r="A183" s="272"/>
      <c r="B183" s="274"/>
      <c r="C183" s="274"/>
      <c r="D183" s="274"/>
      <c r="E183" s="274"/>
      <c r="F183" s="274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  <c r="AH183" s="272"/>
      <c r="AI183" s="272"/>
      <c r="AJ183" s="272"/>
    </row>
    <row r="184" spans="1:36" ht="15.75" customHeight="1">
      <c r="A184" s="272"/>
      <c r="B184" s="274"/>
      <c r="C184" s="274"/>
      <c r="D184" s="274"/>
      <c r="E184" s="274"/>
      <c r="F184" s="274"/>
      <c r="G184" s="274"/>
      <c r="H184" s="274"/>
      <c r="I184" s="274"/>
      <c r="J184" s="274"/>
      <c r="K184" s="274"/>
      <c r="L184" s="274"/>
      <c r="M184" s="274"/>
      <c r="N184" s="274"/>
      <c r="O184" s="274"/>
      <c r="P184" s="274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  <c r="AH184" s="272"/>
      <c r="AI184" s="272"/>
      <c r="AJ184" s="272"/>
    </row>
    <row r="185" spans="1:36" ht="15.75" customHeight="1">
      <c r="A185" s="272"/>
      <c r="B185" s="274"/>
      <c r="C185" s="274"/>
      <c r="D185" s="274"/>
      <c r="E185" s="274"/>
      <c r="F185" s="274"/>
      <c r="G185" s="274"/>
      <c r="H185" s="274"/>
      <c r="I185" s="274"/>
      <c r="J185" s="274"/>
      <c r="K185" s="274"/>
      <c r="L185" s="274"/>
      <c r="M185" s="274"/>
      <c r="N185" s="274"/>
      <c r="O185" s="274"/>
      <c r="P185" s="274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  <c r="AH185" s="272"/>
      <c r="AI185" s="272"/>
      <c r="AJ185" s="272"/>
    </row>
    <row r="186" spans="1:36" ht="15.75" customHeight="1">
      <c r="A186" s="272"/>
      <c r="B186" s="274"/>
      <c r="C186" s="274"/>
      <c r="D186" s="274"/>
      <c r="E186" s="274"/>
      <c r="F186" s="274"/>
      <c r="G186" s="274"/>
      <c r="H186" s="274"/>
      <c r="I186" s="274"/>
      <c r="J186" s="274"/>
      <c r="K186" s="274"/>
      <c r="L186" s="274"/>
      <c r="M186" s="274"/>
      <c r="N186" s="274"/>
      <c r="O186" s="274"/>
      <c r="P186" s="274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  <c r="AH186" s="272"/>
      <c r="AI186" s="272"/>
      <c r="AJ186" s="272"/>
    </row>
    <row r="187" spans="1:36" ht="15.75" customHeight="1">
      <c r="A187" s="272"/>
      <c r="B187" s="274"/>
      <c r="C187" s="274"/>
      <c r="D187" s="274"/>
      <c r="E187" s="274"/>
      <c r="F187" s="274"/>
      <c r="G187" s="274"/>
      <c r="H187" s="274"/>
      <c r="I187" s="274"/>
      <c r="J187" s="274"/>
      <c r="K187" s="274"/>
      <c r="L187" s="274"/>
      <c r="M187" s="274"/>
      <c r="N187" s="274"/>
      <c r="O187" s="274"/>
      <c r="P187" s="274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  <c r="AH187" s="272"/>
      <c r="AI187" s="272"/>
      <c r="AJ187" s="272"/>
    </row>
    <row r="188" spans="1:36" ht="15.75" customHeight="1">
      <c r="A188" s="272"/>
      <c r="B188" s="274"/>
      <c r="C188" s="274"/>
      <c r="D188" s="274"/>
      <c r="E188" s="274"/>
      <c r="F188" s="274"/>
      <c r="G188" s="274"/>
      <c r="H188" s="274"/>
      <c r="I188" s="274"/>
      <c r="J188" s="274"/>
      <c r="K188" s="274"/>
      <c r="L188" s="274"/>
      <c r="M188" s="274"/>
      <c r="N188" s="274"/>
      <c r="O188" s="274"/>
      <c r="P188" s="274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  <c r="AA188" s="272"/>
      <c r="AB188" s="272"/>
      <c r="AC188" s="272"/>
      <c r="AD188" s="272"/>
      <c r="AE188" s="272"/>
      <c r="AF188" s="272"/>
      <c r="AG188" s="272"/>
      <c r="AH188" s="272"/>
      <c r="AI188" s="272"/>
      <c r="AJ188" s="272"/>
    </row>
    <row r="189" spans="1:36" ht="15.75" customHeight="1">
      <c r="A189" s="272"/>
      <c r="B189" s="274"/>
      <c r="C189" s="274"/>
      <c r="D189" s="274"/>
      <c r="E189" s="274"/>
      <c r="F189" s="274"/>
      <c r="G189" s="274"/>
      <c r="H189" s="274"/>
      <c r="I189" s="274"/>
      <c r="J189" s="274"/>
      <c r="K189" s="274"/>
      <c r="L189" s="274"/>
      <c r="M189" s="274"/>
      <c r="N189" s="274"/>
      <c r="O189" s="274"/>
      <c r="P189" s="274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  <c r="AA189" s="272"/>
      <c r="AB189" s="272"/>
      <c r="AC189" s="272"/>
      <c r="AD189" s="272"/>
      <c r="AE189" s="272"/>
      <c r="AF189" s="272"/>
      <c r="AG189" s="272"/>
      <c r="AH189" s="272"/>
      <c r="AI189" s="272"/>
      <c r="AJ189" s="272"/>
    </row>
    <row r="190" spans="1:36" ht="15.75" customHeight="1">
      <c r="A190" s="272"/>
      <c r="B190" s="274"/>
      <c r="C190" s="274"/>
      <c r="D190" s="274"/>
      <c r="E190" s="274"/>
      <c r="F190" s="274"/>
      <c r="G190" s="274"/>
      <c r="H190" s="274"/>
      <c r="I190" s="274"/>
      <c r="J190" s="274"/>
      <c r="K190" s="274"/>
      <c r="L190" s="274"/>
      <c r="M190" s="274"/>
      <c r="N190" s="274"/>
      <c r="O190" s="274"/>
      <c r="P190" s="274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272"/>
      <c r="AG190" s="272"/>
      <c r="AH190" s="272"/>
      <c r="AI190" s="272"/>
      <c r="AJ190" s="272"/>
    </row>
    <row r="191" spans="1:36" ht="15.75" customHeight="1">
      <c r="A191" s="272"/>
      <c r="B191" s="274"/>
      <c r="C191" s="274"/>
      <c r="D191" s="274"/>
      <c r="E191" s="274"/>
      <c r="F191" s="274"/>
      <c r="G191" s="274"/>
      <c r="H191" s="274"/>
      <c r="I191" s="274"/>
      <c r="J191" s="274"/>
      <c r="K191" s="274"/>
      <c r="L191" s="274"/>
      <c r="M191" s="274"/>
      <c r="N191" s="274"/>
      <c r="O191" s="274"/>
      <c r="P191" s="274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  <c r="AA191" s="272"/>
      <c r="AB191" s="272"/>
      <c r="AC191" s="272"/>
      <c r="AD191" s="272"/>
      <c r="AE191" s="272"/>
      <c r="AF191" s="272"/>
      <c r="AG191" s="272"/>
      <c r="AH191" s="272"/>
      <c r="AI191" s="272"/>
      <c r="AJ191" s="272"/>
    </row>
    <row r="192" spans="1:36" ht="15.75" customHeight="1">
      <c r="A192" s="272"/>
      <c r="B192" s="274"/>
      <c r="C192" s="274"/>
      <c r="D192" s="274"/>
      <c r="E192" s="274"/>
      <c r="F192" s="274"/>
      <c r="G192" s="274"/>
      <c r="H192" s="274"/>
      <c r="I192" s="274"/>
      <c r="J192" s="274"/>
      <c r="K192" s="274"/>
      <c r="L192" s="274"/>
      <c r="M192" s="274"/>
      <c r="N192" s="274"/>
      <c r="O192" s="274"/>
      <c r="P192" s="274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  <c r="AH192" s="272"/>
      <c r="AI192" s="272"/>
      <c r="AJ192" s="272"/>
    </row>
    <row r="193" spans="1:36" ht="15.75" customHeight="1">
      <c r="A193" s="272"/>
      <c r="B193" s="274"/>
      <c r="C193" s="274"/>
      <c r="D193" s="274"/>
      <c r="E193" s="274"/>
      <c r="F193" s="274"/>
      <c r="G193" s="274"/>
      <c r="H193" s="274"/>
      <c r="I193" s="274"/>
      <c r="J193" s="274"/>
      <c r="K193" s="274"/>
      <c r="L193" s="274"/>
      <c r="M193" s="274"/>
      <c r="N193" s="274"/>
      <c r="O193" s="274"/>
      <c r="P193" s="274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  <c r="AH193" s="272"/>
      <c r="AI193" s="272"/>
      <c r="AJ193" s="272"/>
    </row>
    <row r="194" spans="1:36" ht="15.75" customHeight="1">
      <c r="A194" s="272"/>
      <c r="B194" s="274"/>
      <c r="C194" s="274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  <c r="AH194" s="272"/>
      <c r="AI194" s="272"/>
      <c r="AJ194" s="272"/>
    </row>
    <row r="195" spans="1:36" ht="15.75" customHeight="1">
      <c r="A195" s="272"/>
      <c r="B195" s="274"/>
      <c r="C195" s="274"/>
      <c r="D195" s="274"/>
      <c r="E195" s="274"/>
      <c r="F195" s="274"/>
      <c r="G195" s="274"/>
      <c r="H195" s="274"/>
      <c r="I195" s="274"/>
      <c r="J195" s="274"/>
      <c r="K195" s="274"/>
      <c r="L195" s="274"/>
      <c r="M195" s="274"/>
      <c r="N195" s="274"/>
      <c r="O195" s="274"/>
      <c r="P195" s="274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  <c r="AH195" s="272"/>
      <c r="AI195" s="272"/>
      <c r="AJ195" s="272"/>
    </row>
    <row r="196" spans="1:36" ht="15.75" customHeight="1">
      <c r="A196" s="272"/>
      <c r="B196" s="274"/>
      <c r="C196" s="274"/>
      <c r="D196" s="274"/>
      <c r="E196" s="274"/>
      <c r="F196" s="274"/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  <c r="AH196" s="272"/>
      <c r="AI196" s="272"/>
      <c r="AJ196" s="272"/>
    </row>
    <row r="197" spans="1:36" ht="15.75" customHeight="1">
      <c r="A197" s="272"/>
      <c r="B197" s="274"/>
      <c r="C197" s="274"/>
      <c r="D197" s="274"/>
      <c r="E197" s="274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  <c r="AH197" s="272"/>
      <c r="AI197" s="272"/>
      <c r="AJ197" s="272"/>
    </row>
    <row r="198" spans="1:36" ht="15.75" customHeight="1">
      <c r="A198" s="272"/>
      <c r="B198" s="274"/>
      <c r="C198" s="274"/>
      <c r="D198" s="274"/>
      <c r="E198" s="274"/>
      <c r="F198" s="274"/>
      <c r="G198" s="274"/>
      <c r="H198" s="274"/>
      <c r="I198" s="274"/>
      <c r="J198" s="274"/>
      <c r="K198" s="274"/>
      <c r="L198" s="274"/>
      <c r="M198" s="274"/>
      <c r="N198" s="274"/>
      <c r="O198" s="274"/>
      <c r="P198" s="274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  <c r="AH198" s="272"/>
      <c r="AI198" s="272"/>
      <c r="AJ198" s="272"/>
    </row>
    <row r="199" spans="1:36" ht="15.75" customHeight="1">
      <c r="A199" s="272"/>
      <c r="B199" s="274"/>
      <c r="C199" s="274"/>
      <c r="D199" s="274"/>
      <c r="E199" s="274"/>
      <c r="F199" s="274"/>
      <c r="G199" s="274"/>
      <c r="H199" s="274"/>
      <c r="I199" s="274"/>
      <c r="J199" s="274"/>
      <c r="K199" s="274"/>
      <c r="L199" s="274"/>
      <c r="M199" s="274"/>
      <c r="N199" s="274"/>
      <c r="O199" s="274"/>
      <c r="P199" s="274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  <c r="AH199" s="272"/>
      <c r="AI199" s="272"/>
      <c r="AJ199" s="272"/>
    </row>
    <row r="200" spans="1:36" ht="15.75" customHeight="1">
      <c r="A200" s="272"/>
      <c r="B200" s="274"/>
      <c r="C200" s="274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  <c r="AA200" s="272"/>
      <c r="AB200" s="272"/>
      <c r="AC200" s="272"/>
      <c r="AD200" s="272"/>
      <c r="AE200" s="272"/>
      <c r="AF200" s="272"/>
      <c r="AG200" s="272"/>
      <c r="AH200" s="272"/>
      <c r="AI200" s="272"/>
      <c r="AJ200" s="272"/>
    </row>
    <row r="201" spans="1:36" ht="15.75" customHeight="1">
      <c r="A201" s="272"/>
      <c r="B201" s="274"/>
      <c r="C201" s="274"/>
      <c r="D201" s="274"/>
      <c r="E201" s="274"/>
      <c r="F201" s="274"/>
      <c r="G201" s="274"/>
      <c r="H201" s="274"/>
      <c r="I201" s="274"/>
      <c r="J201" s="274"/>
      <c r="K201" s="274"/>
      <c r="L201" s="274"/>
      <c r="M201" s="274"/>
      <c r="N201" s="274"/>
      <c r="O201" s="274"/>
      <c r="P201" s="274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  <c r="AA201" s="272"/>
      <c r="AB201" s="272"/>
      <c r="AC201" s="272"/>
      <c r="AD201" s="272"/>
      <c r="AE201" s="272"/>
      <c r="AF201" s="272"/>
      <c r="AG201" s="272"/>
      <c r="AH201" s="272"/>
      <c r="AI201" s="272"/>
      <c r="AJ201" s="272"/>
    </row>
    <row r="202" spans="1:36" ht="15.75" customHeight="1">
      <c r="A202" s="272"/>
      <c r="B202" s="274"/>
      <c r="C202" s="274"/>
      <c r="D202" s="274"/>
      <c r="E202" s="274"/>
      <c r="F202" s="274"/>
      <c r="G202" s="274"/>
      <c r="H202" s="274"/>
      <c r="I202" s="274"/>
      <c r="J202" s="274"/>
      <c r="K202" s="274"/>
      <c r="L202" s="274"/>
      <c r="M202" s="274"/>
      <c r="N202" s="274"/>
      <c r="O202" s="274"/>
      <c r="P202" s="274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2"/>
      <c r="AJ202" s="272"/>
    </row>
    <row r="203" spans="1:36" ht="15.75" customHeight="1">
      <c r="A203" s="272"/>
      <c r="B203" s="274"/>
      <c r="C203" s="274"/>
      <c r="D203" s="274"/>
      <c r="E203" s="274"/>
      <c r="F203" s="274"/>
      <c r="G203" s="274"/>
      <c r="H203" s="274"/>
      <c r="I203" s="274"/>
      <c r="J203" s="274"/>
      <c r="K203" s="274"/>
      <c r="L203" s="274"/>
      <c r="M203" s="274"/>
      <c r="N203" s="274"/>
      <c r="O203" s="274"/>
      <c r="P203" s="274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2"/>
      <c r="AJ203" s="272"/>
    </row>
    <row r="204" spans="1:36" ht="15.75" customHeight="1">
      <c r="A204" s="272"/>
      <c r="B204" s="274"/>
      <c r="C204" s="274"/>
      <c r="D204" s="274"/>
      <c r="E204" s="274"/>
      <c r="F204" s="274"/>
      <c r="G204" s="274"/>
      <c r="H204" s="274"/>
      <c r="I204" s="274"/>
      <c r="J204" s="274"/>
      <c r="K204" s="274"/>
      <c r="L204" s="274"/>
      <c r="M204" s="274"/>
      <c r="N204" s="274"/>
      <c r="O204" s="274"/>
      <c r="P204" s="274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2"/>
      <c r="AJ204" s="272"/>
    </row>
    <row r="205" spans="1:36" ht="15.75" customHeight="1">
      <c r="A205" s="272"/>
      <c r="B205" s="274"/>
      <c r="C205" s="274"/>
      <c r="D205" s="274"/>
      <c r="E205" s="274"/>
      <c r="F205" s="274"/>
      <c r="G205" s="274"/>
      <c r="H205" s="274"/>
      <c r="I205" s="274"/>
      <c r="J205" s="274"/>
      <c r="K205" s="274"/>
      <c r="L205" s="274"/>
      <c r="M205" s="274"/>
      <c r="N205" s="274"/>
      <c r="O205" s="274"/>
      <c r="P205" s="274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2"/>
      <c r="AJ205" s="272"/>
    </row>
    <row r="206" spans="1:36" ht="15.75" customHeight="1">
      <c r="A206" s="272"/>
      <c r="B206" s="274"/>
      <c r="C206" s="274"/>
      <c r="D206" s="274"/>
      <c r="E206" s="274"/>
      <c r="F206" s="274"/>
      <c r="G206" s="274"/>
      <c r="H206" s="274"/>
      <c r="I206" s="274"/>
      <c r="J206" s="274"/>
      <c r="K206" s="274"/>
      <c r="L206" s="274"/>
      <c r="M206" s="274"/>
      <c r="N206" s="274"/>
      <c r="O206" s="274"/>
      <c r="P206" s="274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2"/>
      <c r="AJ206" s="272"/>
    </row>
    <row r="207" spans="1:36" ht="15.75" customHeight="1">
      <c r="A207" s="272"/>
      <c r="B207" s="274"/>
      <c r="C207" s="274"/>
      <c r="D207" s="274"/>
      <c r="E207" s="274"/>
      <c r="F207" s="274"/>
      <c r="G207" s="274"/>
      <c r="H207" s="274"/>
      <c r="I207" s="274"/>
      <c r="J207" s="274"/>
      <c r="K207" s="274"/>
      <c r="L207" s="274"/>
      <c r="M207" s="274"/>
      <c r="N207" s="274"/>
      <c r="O207" s="274"/>
      <c r="P207" s="274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  <c r="AH207" s="272"/>
      <c r="AI207" s="272"/>
      <c r="AJ207" s="272"/>
    </row>
    <row r="208" spans="1:36" ht="15.75" customHeight="1">
      <c r="A208" s="272"/>
      <c r="B208" s="274"/>
      <c r="C208" s="274"/>
      <c r="D208" s="274"/>
      <c r="E208" s="274"/>
      <c r="F208" s="274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  <c r="AI208" s="272"/>
      <c r="AJ208" s="272"/>
    </row>
    <row r="209" spans="1:36" ht="15.75" customHeight="1">
      <c r="A209" s="272"/>
      <c r="B209" s="274"/>
      <c r="C209" s="274"/>
      <c r="D209" s="274"/>
      <c r="E209" s="274"/>
      <c r="F209" s="274"/>
      <c r="G209" s="274"/>
      <c r="H209" s="274"/>
      <c r="I209" s="274"/>
      <c r="J209" s="274"/>
      <c r="K209" s="274"/>
      <c r="L209" s="274"/>
      <c r="M209" s="274"/>
      <c r="N209" s="274"/>
      <c r="O209" s="274"/>
      <c r="P209" s="274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  <c r="AI209" s="272"/>
      <c r="AJ209" s="272"/>
    </row>
    <row r="210" spans="1:36" ht="15.75" customHeight="1">
      <c r="A210" s="272"/>
      <c r="B210" s="274"/>
      <c r="C210" s="274"/>
      <c r="D210" s="274"/>
      <c r="E210" s="274"/>
      <c r="F210" s="274"/>
      <c r="G210" s="274"/>
      <c r="H210" s="274"/>
      <c r="I210" s="274"/>
      <c r="J210" s="274"/>
      <c r="K210" s="274"/>
      <c r="L210" s="274"/>
      <c r="M210" s="274"/>
      <c r="N210" s="274"/>
      <c r="O210" s="274"/>
      <c r="P210" s="274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  <c r="AI210" s="272"/>
      <c r="AJ210" s="272"/>
    </row>
    <row r="211" spans="1:36" ht="15.75" customHeight="1">
      <c r="A211" s="272"/>
      <c r="B211" s="274"/>
      <c r="C211" s="274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  <c r="AH211" s="272"/>
      <c r="AI211" s="272"/>
      <c r="AJ211" s="272"/>
    </row>
    <row r="212" spans="1:36" ht="15.75" customHeight="1">
      <c r="A212" s="272"/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  <c r="AI212" s="272"/>
      <c r="AJ212" s="272"/>
    </row>
    <row r="213" spans="1:36" ht="15.75" customHeight="1">
      <c r="A213" s="272"/>
      <c r="B213" s="274"/>
      <c r="C213" s="274"/>
      <c r="D213" s="274"/>
      <c r="E213" s="274"/>
      <c r="F213" s="274"/>
      <c r="G213" s="274"/>
      <c r="H213" s="274"/>
      <c r="I213" s="274"/>
      <c r="J213" s="274"/>
      <c r="K213" s="274"/>
      <c r="L213" s="274"/>
      <c r="M213" s="274"/>
      <c r="N213" s="274"/>
      <c r="O213" s="274"/>
      <c r="P213" s="274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  <c r="AI213" s="272"/>
      <c r="AJ213" s="272"/>
    </row>
    <row r="214" spans="1:36" ht="15.75" customHeight="1">
      <c r="A214" s="272"/>
      <c r="B214" s="274"/>
      <c r="C214" s="274"/>
      <c r="D214" s="274"/>
      <c r="E214" s="274"/>
      <c r="F214" s="274"/>
      <c r="G214" s="274"/>
      <c r="H214" s="274"/>
      <c r="I214" s="274"/>
      <c r="J214" s="274"/>
      <c r="K214" s="274"/>
      <c r="L214" s="274"/>
      <c r="M214" s="274"/>
      <c r="N214" s="274"/>
      <c r="O214" s="274"/>
      <c r="P214" s="274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  <c r="AI214" s="272"/>
      <c r="AJ214" s="272"/>
    </row>
    <row r="215" spans="1:36" ht="15.75" customHeight="1">
      <c r="A215" s="272"/>
      <c r="B215" s="274"/>
      <c r="C215" s="274"/>
      <c r="D215" s="274"/>
      <c r="E215" s="274"/>
      <c r="F215" s="274"/>
      <c r="G215" s="274"/>
      <c r="H215" s="274"/>
      <c r="I215" s="274"/>
      <c r="J215" s="274"/>
      <c r="K215" s="274"/>
      <c r="L215" s="274"/>
      <c r="M215" s="274"/>
      <c r="N215" s="274"/>
      <c r="O215" s="274"/>
      <c r="P215" s="274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  <c r="AI215" s="272"/>
      <c r="AJ215" s="272"/>
    </row>
    <row r="216" spans="1:36" ht="15.75" customHeight="1">
      <c r="A216" s="272"/>
      <c r="B216" s="274"/>
      <c r="C216" s="274"/>
      <c r="D216" s="274"/>
      <c r="E216" s="274"/>
      <c r="F216" s="274"/>
      <c r="G216" s="274"/>
      <c r="H216" s="274"/>
      <c r="I216" s="274"/>
      <c r="J216" s="274"/>
      <c r="K216" s="274"/>
      <c r="L216" s="274"/>
      <c r="M216" s="274"/>
      <c r="N216" s="274"/>
      <c r="O216" s="274"/>
      <c r="P216" s="274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  <c r="AI216" s="272"/>
      <c r="AJ216" s="272"/>
    </row>
    <row r="217" spans="1:36" ht="15.75" customHeight="1">
      <c r="A217" s="272"/>
      <c r="B217" s="274"/>
      <c r="C217" s="274"/>
      <c r="D217" s="274"/>
      <c r="E217" s="274"/>
      <c r="F217" s="274"/>
      <c r="G217" s="274"/>
      <c r="H217" s="274"/>
      <c r="I217" s="274"/>
      <c r="J217" s="274"/>
      <c r="K217" s="274"/>
      <c r="L217" s="274"/>
      <c r="M217" s="274"/>
      <c r="N217" s="274"/>
      <c r="O217" s="274"/>
      <c r="P217" s="274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  <c r="AH217" s="272"/>
      <c r="AI217" s="272"/>
      <c r="AJ217" s="272"/>
    </row>
    <row r="218" spans="1:36" ht="15.75" customHeight="1">
      <c r="A218" s="272"/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  <c r="AH218" s="272"/>
      <c r="AI218" s="272"/>
      <c r="AJ218" s="272"/>
    </row>
    <row r="219" spans="1:36" ht="15.75" customHeight="1">
      <c r="A219" s="272"/>
      <c r="B219" s="274"/>
      <c r="C219" s="274"/>
      <c r="D219" s="274"/>
      <c r="E219" s="274"/>
      <c r="F219" s="274"/>
      <c r="G219" s="274"/>
      <c r="H219" s="274"/>
      <c r="I219" s="274"/>
      <c r="J219" s="274"/>
      <c r="K219" s="274"/>
      <c r="L219" s="274"/>
      <c r="M219" s="274"/>
      <c r="N219" s="274"/>
      <c r="O219" s="274"/>
      <c r="P219" s="274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72"/>
      <c r="AD219" s="272"/>
      <c r="AE219" s="272"/>
      <c r="AF219" s="272"/>
      <c r="AG219" s="272"/>
      <c r="AH219" s="272"/>
      <c r="AI219" s="272"/>
      <c r="AJ219" s="272"/>
    </row>
    <row r="220" spans="1:36" ht="15.75" customHeight="1">
      <c r="A220" s="272"/>
      <c r="B220" s="274"/>
      <c r="C220" s="274"/>
      <c r="D220" s="274"/>
      <c r="E220" s="274"/>
      <c r="F220" s="274"/>
      <c r="G220" s="274"/>
      <c r="H220" s="274"/>
      <c r="I220" s="274"/>
      <c r="J220" s="274"/>
      <c r="K220" s="274"/>
      <c r="L220" s="274"/>
      <c r="M220" s="274"/>
      <c r="N220" s="274"/>
      <c r="O220" s="274"/>
      <c r="P220" s="274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  <c r="AA220" s="272"/>
      <c r="AB220" s="272"/>
      <c r="AC220" s="272"/>
      <c r="AD220" s="272"/>
      <c r="AE220" s="272"/>
      <c r="AF220" s="272"/>
      <c r="AG220" s="272"/>
      <c r="AH220" s="272"/>
      <c r="AI220" s="272"/>
      <c r="AJ220" s="272"/>
    </row>
    <row r="221" spans="1:36" ht="15.75" customHeight="1">
      <c r="A221" s="272"/>
      <c r="B221" s="274"/>
      <c r="C221" s="274"/>
      <c r="D221" s="274"/>
      <c r="E221" s="274"/>
      <c r="F221" s="274"/>
      <c r="G221" s="274"/>
      <c r="H221" s="274"/>
      <c r="I221" s="274"/>
      <c r="J221" s="274"/>
      <c r="K221" s="274"/>
      <c r="L221" s="274"/>
      <c r="M221" s="274"/>
      <c r="N221" s="274"/>
      <c r="O221" s="274"/>
      <c r="P221" s="274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  <c r="AA221" s="272"/>
      <c r="AB221" s="272"/>
      <c r="AC221" s="272"/>
      <c r="AD221" s="272"/>
      <c r="AE221" s="272"/>
      <c r="AF221" s="272"/>
      <c r="AG221" s="272"/>
      <c r="AH221" s="272"/>
      <c r="AI221" s="272"/>
      <c r="AJ221" s="272"/>
    </row>
    <row r="222" spans="1:36" ht="15.75" customHeight="1">
      <c r="A222" s="272"/>
      <c r="B222" s="274"/>
      <c r="C222" s="274"/>
      <c r="D222" s="274"/>
      <c r="E222" s="274"/>
      <c r="F222" s="274"/>
      <c r="G222" s="274"/>
      <c r="H222" s="274"/>
      <c r="I222" s="274"/>
      <c r="J222" s="274"/>
      <c r="K222" s="274"/>
      <c r="L222" s="274"/>
      <c r="M222" s="274"/>
      <c r="N222" s="274"/>
      <c r="O222" s="274"/>
      <c r="P222" s="274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  <c r="AA222" s="272"/>
      <c r="AB222" s="272"/>
      <c r="AC222" s="272"/>
      <c r="AD222" s="272"/>
      <c r="AE222" s="272"/>
      <c r="AF222" s="272"/>
      <c r="AG222" s="272"/>
      <c r="AH222" s="272"/>
      <c r="AI222" s="272"/>
      <c r="AJ222" s="272"/>
    </row>
    <row r="223" spans="1:36" ht="15.75" customHeight="1">
      <c r="A223" s="272"/>
      <c r="B223" s="274"/>
      <c r="C223" s="274"/>
      <c r="D223" s="274"/>
      <c r="E223" s="274"/>
      <c r="F223" s="274"/>
      <c r="G223" s="274"/>
      <c r="H223" s="274"/>
      <c r="I223" s="274"/>
      <c r="J223" s="274"/>
      <c r="K223" s="274"/>
      <c r="L223" s="274"/>
      <c r="M223" s="274"/>
      <c r="N223" s="274"/>
      <c r="O223" s="274"/>
      <c r="P223" s="274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  <c r="AA223" s="272"/>
      <c r="AB223" s="272"/>
      <c r="AC223" s="272"/>
      <c r="AD223" s="272"/>
      <c r="AE223" s="272"/>
      <c r="AF223" s="272"/>
      <c r="AG223" s="272"/>
      <c r="AH223" s="272"/>
      <c r="AI223" s="272"/>
      <c r="AJ223" s="272"/>
    </row>
    <row r="224" spans="1:36" ht="15.75" customHeight="1">
      <c r="A224" s="272"/>
      <c r="B224" s="274"/>
      <c r="C224" s="274"/>
      <c r="D224" s="274"/>
      <c r="E224" s="274"/>
      <c r="F224" s="274"/>
      <c r="G224" s="274"/>
      <c r="H224" s="274"/>
      <c r="I224" s="274"/>
      <c r="J224" s="274"/>
      <c r="K224" s="274"/>
      <c r="L224" s="274"/>
      <c r="M224" s="274"/>
      <c r="N224" s="274"/>
      <c r="O224" s="274"/>
      <c r="P224" s="274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  <c r="AA224" s="272"/>
      <c r="AB224" s="272"/>
      <c r="AC224" s="272"/>
      <c r="AD224" s="272"/>
      <c r="AE224" s="272"/>
      <c r="AF224" s="272"/>
      <c r="AG224" s="272"/>
      <c r="AH224" s="272"/>
      <c r="AI224" s="272"/>
      <c r="AJ224" s="272"/>
    </row>
    <row r="225" spans="1:36" ht="15.75" customHeight="1">
      <c r="A225" s="272"/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  <c r="AA225" s="272"/>
      <c r="AB225" s="272"/>
      <c r="AC225" s="272"/>
      <c r="AD225" s="272"/>
      <c r="AE225" s="272"/>
      <c r="AF225" s="272"/>
      <c r="AG225" s="272"/>
      <c r="AH225" s="272"/>
      <c r="AI225" s="272"/>
      <c r="AJ225" s="272"/>
    </row>
    <row r="226" spans="1:36" ht="15.75" customHeight="1">
      <c r="A226" s="272"/>
      <c r="B226" s="274"/>
      <c r="C226" s="274"/>
      <c r="D226" s="274"/>
      <c r="E226" s="274"/>
      <c r="F226" s="274"/>
      <c r="G226" s="274"/>
      <c r="H226" s="274"/>
      <c r="I226" s="274"/>
      <c r="J226" s="274"/>
      <c r="K226" s="274"/>
      <c r="L226" s="274"/>
      <c r="M226" s="274"/>
      <c r="N226" s="274"/>
      <c r="O226" s="274"/>
      <c r="P226" s="274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  <c r="AA226" s="272"/>
      <c r="AB226" s="272"/>
      <c r="AC226" s="272"/>
      <c r="AD226" s="272"/>
      <c r="AE226" s="272"/>
      <c r="AF226" s="272"/>
      <c r="AG226" s="272"/>
      <c r="AH226" s="272"/>
      <c r="AI226" s="272"/>
      <c r="AJ226" s="272"/>
    </row>
    <row r="227" spans="1:36" ht="15.75" customHeight="1">
      <c r="A227" s="272"/>
      <c r="B227" s="274"/>
      <c r="C227" s="274"/>
      <c r="D227" s="274"/>
      <c r="E227" s="274"/>
      <c r="F227" s="274"/>
      <c r="G227" s="274"/>
      <c r="H227" s="274"/>
      <c r="I227" s="274"/>
      <c r="J227" s="274"/>
      <c r="K227" s="274"/>
      <c r="L227" s="274"/>
      <c r="M227" s="274"/>
      <c r="N227" s="274"/>
      <c r="O227" s="274"/>
      <c r="P227" s="274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  <c r="AA227" s="272"/>
      <c r="AB227" s="272"/>
      <c r="AC227" s="272"/>
      <c r="AD227" s="272"/>
      <c r="AE227" s="272"/>
      <c r="AF227" s="272"/>
      <c r="AG227" s="272"/>
      <c r="AH227" s="272"/>
      <c r="AI227" s="272"/>
      <c r="AJ227" s="272"/>
    </row>
    <row r="228" spans="1:36" ht="15.75" customHeight="1">
      <c r="A228" s="272"/>
      <c r="B228" s="274"/>
      <c r="C228" s="274"/>
      <c r="D228" s="274"/>
      <c r="E228" s="274"/>
      <c r="F228" s="274"/>
      <c r="G228" s="274"/>
      <c r="H228" s="274"/>
      <c r="I228" s="274"/>
      <c r="J228" s="274"/>
      <c r="K228" s="274"/>
      <c r="L228" s="274"/>
      <c r="M228" s="274"/>
      <c r="N228" s="274"/>
      <c r="O228" s="274"/>
      <c r="P228" s="274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  <c r="AA228" s="272"/>
      <c r="AB228" s="272"/>
      <c r="AC228" s="272"/>
      <c r="AD228" s="272"/>
      <c r="AE228" s="272"/>
      <c r="AF228" s="272"/>
      <c r="AG228" s="272"/>
      <c r="AH228" s="272"/>
      <c r="AI228" s="272"/>
      <c r="AJ228" s="272"/>
    </row>
    <row r="229" spans="1:36" ht="15.75" customHeight="1">
      <c r="A229" s="272"/>
      <c r="B229" s="274"/>
      <c r="C229" s="274"/>
      <c r="D229" s="274"/>
      <c r="E229" s="274"/>
      <c r="F229" s="274"/>
      <c r="G229" s="274"/>
      <c r="H229" s="274"/>
      <c r="I229" s="274"/>
      <c r="J229" s="274"/>
      <c r="K229" s="274"/>
      <c r="L229" s="274"/>
      <c r="M229" s="274"/>
      <c r="N229" s="274"/>
      <c r="O229" s="274"/>
      <c r="P229" s="274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  <c r="AA229" s="272"/>
      <c r="AB229" s="272"/>
      <c r="AC229" s="272"/>
      <c r="AD229" s="272"/>
      <c r="AE229" s="272"/>
      <c r="AF229" s="272"/>
      <c r="AG229" s="272"/>
      <c r="AH229" s="272"/>
      <c r="AI229" s="272"/>
      <c r="AJ229" s="272"/>
    </row>
    <row r="230" spans="1:36" ht="15.75" customHeight="1">
      <c r="A230" s="272"/>
      <c r="B230" s="274"/>
      <c r="C230" s="274"/>
      <c r="D230" s="274"/>
      <c r="E230" s="274"/>
      <c r="F230" s="274"/>
      <c r="G230" s="274"/>
      <c r="H230" s="274"/>
      <c r="I230" s="274"/>
      <c r="J230" s="274"/>
      <c r="K230" s="274"/>
      <c r="L230" s="274"/>
      <c r="M230" s="274"/>
      <c r="N230" s="274"/>
      <c r="O230" s="274"/>
      <c r="P230" s="274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  <c r="AH230" s="272"/>
      <c r="AI230" s="272"/>
      <c r="AJ230" s="272"/>
    </row>
    <row r="231" spans="1:36" ht="15.75" customHeight="1">
      <c r="A231" s="272"/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  <c r="AH231" s="272"/>
      <c r="AI231" s="272"/>
      <c r="AJ231" s="272"/>
    </row>
    <row r="232" spans="1:36" ht="15.75" customHeight="1">
      <c r="A232" s="272"/>
      <c r="B232" s="274"/>
      <c r="C232" s="274"/>
      <c r="D232" s="274"/>
      <c r="E232" s="274"/>
      <c r="F232" s="274"/>
      <c r="G232" s="274"/>
      <c r="H232" s="274"/>
      <c r="I232" s="274"/>
      <c r="J232" s="274"/>
      <c r="K232" s="274"/>
      <c r="L232" s="274"/>
      <c r="M232" s="274"/>
      <c r="N232" s="274"/>
      <c r="O232" s="274"/>
      <c r="P232" s="274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  <c r="AH232" s="272"/>
      <c r="AI232" s="272"/>
      <c r="AJ232" s="272"/>
    </row>
    <row r="233" spans="1:36" ht="15.75" customHeight="1">
      <c r="A233" s="272"/>
      <c r="B233" s="274"/>
      <c r="C233" s="274"/>
      <c r="D233" s="274"/>
      <c r="E233" s="274"/>
      <c r="F233" s="274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  <c r="AH233" s="272"/>
      <c r="AI233" s="272"/>
      <c r="AJ233" s="272"/>
    </row>
    <row r="234" spans="1:36" ht="15.75" customHeight="1">
      <c r="A234" s="272"/>
      <c r="B234" s="274"/>
      <c r="C234" s="274"/>
      <c r="D234" s="274"/>
      <c r="E234" s="274"/>
      <c r="F234" s="274"/>
      <c r="G234" s="274"/>
      <c r="H234" s="274"/>
      <c r="I234" s="274"/>
      <c r="J234" s="274"/>
      <c r="K234" s="274"/>
      <c r="L234" s="274"/>
      <c r="M234" s="274"/>
      <c r="N234" s="274"/>
      <c r="O234" s="274"/>
      <c r="P234" s="274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  <c r="AH234" s="272"/>
      <c r="AI234" s="272"/>
      <c r="AJ234" s="272"/>
    </row>
    <row r="235" spans="1:36" ht="15.75" customHeight="1">
      <c r="A235" s="272"/>
      <c r="B235" s="274"/>
      <c r="C235" s="274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  <c r="AA235" s="272"/>
      <c r="AB235" s="272"/>
      <c r="AC235" s="272"/>
      <c r="AD235" s="272"/>
      <c r="AE235" s="272"/>
      <c r="AF235" s="272"/>
      <c r="AG235" s="272"/>
      <c r="AH235" s="272"/>
      <c r="AI235" s="272"/>
      <c r="AJ235" s="272"/>
    </row>
    <row r="236" spans="1:36" ht="15.75" customHeight="1">
      <c r="A236" s="272"/>
      <c r="B236" s="274"/>
      <c r="C236" s="274"/>
      <c r="D236" s="274"/>
      <c r="E236" s="274"/>
      <c r="F236" s="274"/>
      <c r="G236" s="274"/>
      <c r="H236" s="274"/>
      <c r="I236" s="274"/>
      <c r="J236" s="274"/>
      <c r="K236" s="274"/>
      <c r="L236" s="274"/>
      <c r="M236" s="274"/>
      <c r="N236" s="274"/>
      <c r="O236" s="274"/>
      <c r="P236" s="274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  <c r="AH236" s="272"/>
      <c r="AI236" s="272"/>
      <c r="AJ236" s="272"/>
    </row>
    <row r="237" spans="1:36" ht="15.75" customHeight="1">
      <c r="A237" s="272"/>
      <c r="B237" s="274"/>
      <c r="C237" s="274"/>
      <c r="D237" s="274"/>
      <c r="E237" s="274"/>
      <c r="F237" s="274"/>
      <c r="G237" s="274"/>
      <c r="H237" s="274"/>
      <c r="I237" s="274"/>
      <c r="J237" s="274"/>
      <c r="K237" s="274"/>
      <c r="L237" s="274"/>
      <c r="M237" s="274"/>
      <c r="N237" s="274"/>
      <c r="O237" s="274"/>
      <c r="P237" s="274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  <c r="AA237" s="272"/>
      <c r="AB237" s="272"/>
      <c r="AC237" s="272"/>
      <c r="AD237" s="272"/>
      <c r="AE237" s="272"/>
      <c r="AF237" s="272"/>
      <c r="AG237" s="272"/>
      <c r="AH237" s="272"/>
      <c r="AI237" s="272"/>
      <c r="AJ237" s="272"/>
    </row>
    <row r="238" spans="1:36" ht="15.75" customHeight="1">
      <c r="A238" s="272"/>
      <c r="B238" s="274"/>
      <c r="C238" s="274"/>
      <c r="D238" s="274"/>
      <c r="E238" s="274"/>
      <c r="F238" s="274"/>
      <c r="G238" s="274"/>
      <c r="H238" s="274"/>
      <c r="I238" s="274"/>
      <c r="J238" s="274"/>
      <c r="K238" s="274"/>
      <c r="L238" s="274"/>
      <c r="M238" s="274"/>
      <c r="N238" s="274"/>
      <c r="O238" s="274"/>
      <c r="P238" s="274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  <c r="AA238" s="272"/>
      <c r="AB238" s="272"/>
      <c r="AC238" s="272"/>
      <c r="AD238" s="272"/>
      <c r="AE238" s="272"/>
      <c r="AF238" s="272"/>
      <c r="AG238" s="272"/>
      <c r="AH238" s="272"/>
      <c r="AI238" s="272"/>
      <c r="AJ238" s="272"/>
    </row>
    <row r="239" spans="1:36" ht="15.75" customHeight="1">
      <c r="A239" s="272"/>
      <c r="B239" s="274"/>
      <c r="C239" s="274"/>
      <c r="D239" s="274"/>
      <c r="E239" s="274"/>
      <c r="F239" s="274"/>
      <c r="G239" s="274"/>
      <c r="H239" s="274"/>
      <c r="I239" s="274"/>
      <c r="J239" s="274"/>
      <c r="K239" s="274"/>
      <c r="L239" s="274"/>
      <c r="M239" s="274"/>
      <c r="N239" s="274"/>
      <c r="O239" s="274"/>
      <c r="P239" s="274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  <c r="AA239" s="272"/>
      <c r="AB239" s="272"/>
      <c r="AC239" s="272"/>
      <c r="AD239" s="272"/>
      <c r="AE239" s="272"/>
      <c r="AF239" s="272"/>
      <c r="AG239" s="272"/>
      <c r="AH239" s="272"/>
      <c r="AI239" s="272"/>
      <c r="AJ239" s="272"/>
    </row>
    <row r="240" spans="1:36" ht="15.75" customHeight="1">
      <c r="A240" s="272"/>
      <c r="B240" s="274"/>
      <c r="C240" s="274"/>
      <c r="D240" s="274"/>
      <c r="E240" s="274"/>
      <c r="F240" s="274"/>
      <c r="G240" s="274"/>
      <c r="H240" s="274"/>
      <c r="I240" s="274"/>
      <c r="J240" s="274"/>
      <c r="K240" s="274"/>
      <c r="L240" s="274"/>
      <c r="M240" s="274"/>
      <c r="N240" s="274"/>
      <c r="O240" s="274"/>
      <c r="P240" s="274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  <c r="AA240" s="272"/>
      <c r="AB240" s="272"/>
      <c r="AC240" s="272"/>
      <c r="AD240" s="272"/>
      <c r="AE240" s="272"/>
      <c r="AF240" s="272"/>
      <c r="AG240" s="272"/>
      <c r="AH240" s="272"/>
      <c r="AI240" s="272"/>
      <c r="AJ240" s="272"/>
    </row>
    <row r="241" spans="1:36" ht="15.75" customHeight="1">
      <c r="A241" s="272"/>
      <c r="B241" s="274"/>
      <c r="C241" s="274"/>
      <c r="D241" s="274"/>
      <c r="E241" s="274"/>
      <c r="F241" s="274"/>
      <c r="G241" s="274"/>
      <c r="H241" s="274"/>
      <c r="I241" s="274"/>
      <c r="J241" s="274"/>
      <c r="K241" s="274"/>
      <c r="L241" s="274"/>
      <c r="M241" s="274"/>
      <c r="N241" s="274"/>
      <c r="O241" s="274"/>
      <c r="P241" s="274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272"/>
      <c r="AJ241" s="272"/>
    </row>
    <row r="242" spans="1:36" ht="15.75" customHeight="1">
      <c r="A242" s="272"/>
      <c r="B242" s="274"/>
      <c r="C242" s="274"/>
      <c r="D242" s="274"/>
      <c r="E242" s="274"/>
      <c r="F242" s="274"/>
      <c r="G242" s="274"/>
      <c r="H242" s="274"/>
      <c r="I242" s="274"/>
      <c r="J242" s="274"/>
      <c r="K242" s="274"/>
      <c r="L242" s="274"/>
      <c r="M242" s="274"/>
      <c r="N242" s="274"/>
      <c r="O242" s="274"/>
      <c r="P242" s="274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  <c r="AA242" s="272"/>
      <c r="AB242" s="272"/>
      <c r="AC242" s="272"/>
      <c r="AD242" s="272"/>
      <c r="AE242" s="272"/>
      <c r="AF242" s="272"/>
      <c r="AG242" s="272"/>
      <c r="AH242" s="272"/>
      <c r="AI242" s="272"/>
      <c r="AJ242" s="272"/>
    </row>
    <row r="243" spans="1:36" ht="15.75" customHeight="1">
      <c r="A243" s="272"/>
      <c r="B243" s="274"/>
      <c r="C243" s="274"/>
      <c r="D243" s="274"/>
      <c r="E243" s="274"/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  <c r="AA243" s="272"/>
      <c r="AB243" s="272"/>
      <c r="AC243" s="272"/>
      <c r="AD243" s="272"/>
      <c r="AE243" s="272"/>
      <c r="AF243" s="272"/>
      <c r="AG243" s="272"/>
      <c r="AH243" s="272"/>
      <c r="AI243" s="272"/>
      <c r="AJ243" s="272"/>
    </row>
    <row r="244" spans="1:36" ht="15.75" customHeight="1">
      <c r="A244" s="272"/>
      <c r="B244" s="274"/>
      <c r="C244" s="274"/>
      <c r="D244" s="274"/>
      <c r="E244" s="274"/>
      <c r="F244" s="274"/>
      <c r="G244" s="274"/>
      <c r="H244" s="274"/>
      <c r="I244" s="274"/>
      <c r="J244" s="274"/>
      <c r="K244" s="274"/>
      <c r="L244" s="274"/>
      <c r="M244" s="274"/>
      <c r="N244" s="274"/>
      <c r="O244" s="274"/>
      <c r="P244" s="274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  <c r="AA244" s="272"/>
      <c r="AB244" s="272"/>
      <c r="AC244" s="272"/>
      <c r="AD244" s="272"/>
      <c r="AE244" s="272"/>
      <c r="AF244" s="272"/>
      <c r="AG244" s="272"/>
      <c r="AH244" s="272"/>
      <c r="AI244" s="272"/>
      <c r="AJ244" s="272"/>
    </row>
    <row r="245" spans="1:36" ht="15.75" customHeight="1">
      <c r="A245" s="272"/>
      <c r="B245" s="274"/>
      <c r="C245" s="274"/>
      <c r="D245" s="274"/>
      <c r="E245" s="274"/>
      <c r="F245" s="274"/>
      <c r="G245" s="274"/>
      <c r="H245" s="274"/>
      <c r="I245" s="274"/>
      <c r="J245" s="274"/>
      <c r="K245" s="274"/>
      <c r="L245" s="274"/>
      <c r="M245" s="274"/>
      <c r="N245" s="274"/>
      <c r="O245" s="274"/>
      <c r="P245" s="274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  <c r="AA245" s="272"/>
      <c r="AB245" s="272"/>
      <c r="AC245" s="272"/>
      <c r="AD245" s="272"/>
      <c r="AE245" s="272"/>
      <c r="AF245" s="272"/>
      <c r="AG245" s="272"/>
      <c r="AH245" s="272"/>
      <c r="AI245" s="272"/>
      <c r="AJ245" s="272"/>
    </row>
    <row r="246" spans="1:36" ht="15.75" customHeight="1">
      <c r="A246" s="272"/>
      <c r="B246" s="274"/>
      <c r="C246" s="274"/>
      <c r="D246" s="274"/>
      <c r="E246" s="274"/>
      <c r="F246" s="274"/>
      <c r="G246" s="274"/>
      <c r="H246" s="274"/>
      <c r="I246" s="274"/>
      <c r="J246" s="274"/>
      <c r="K246" s="274"/>
      <c r="L246" s="274"/>
      <c r="M246" s="274"/>
      <c r="N246" s="274"/>
      <c r="O246" s="274"/>
      <c r="P246" s="274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  <c r="AA246" s="272"/>
      <c r="AB246" s="272"/>
      <c r="AC246" s="272"/>
      <c r="AD246" s="272"/>
      <c r="AE246" s="272"/>
      <c r="AF246" s="272"/>
      <c r="AG246" s="272"/>
      <c r="AH246" s="272"/>
      <c r="AI246" s="272"/>
      <c r="AJ246" s="272"/>
    </row>
    <row r="247" spans="1:36" ht="15.75" customHeight="1">
      <c r="A247" s="272"/>
      <c r="B247" s="274"/>
      <c r="C247" s="274"/>
      <c r="D247" s="274"/>
      <c r="E247" s="274"/>
      <c r="F247" s="274"/>
      <c r="G247" s="274"/>
      <c r="H247" s="274"/>
      <c r="I247" s="274"/>
      <c r="J247" s="274"/>
      <c r="K247" s="274"/>
      <c r="L247" s="274"/>
      <c r="M247" s="274"/>
      <c r="N247" s="274"/>
      <c r="O247" s="274"/>
      <c r="P247" s="274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  <c r="AA247" s="272"/>
      <c r="AB247" s="272"/>
      <c r="AC247" s="272"/>
      <c r="AD247" s="272"/>
      <c r="AE247" s="272"/>
      <c r="AF247" s="272"/>
      <c r="AG247" s="272"/>
      <c r="AH247" s="272"/>
      <c r="AI247" s="272"/>
      <c r="AJ247" s="272"/>
    </row>
    <row r="248" spans="1:36" ht="15.75" customHeight="1">
      <c r="A248" s="272"/>
      <c r="B248" s="274"/>
      <c r="C248" s="274"/>
      <c r="D248" s="274"/>
      <c r="E248" s="274"/>
      <c r="F248" s="274"/>
      <c r="G248" s="274"/>
      <c r="H248" s="274"/>
      <c r="I248" s="274"/>
      <c r="J248" s="274"/>
      <c r="K248" s="274"/>
      <c r="L248" s="274"/>
      <c r="M248" s="274"/>
      <c r="N248" s="274"/>
      <c r="O248" s="274"/>
      <c r="P248" s="274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  <c r="AA248" s="272"/>
      <c r="AB248" s="272"/>
      <c r="AC248" s="272"/>
      <c r="AD248" s="272"/>
      <c r="AE248" s="272"/>
      <c r="AF248" s="272"/>
      <c r="AG248" s="272"/>
      <c r="AH248" s="272"/>
      <c r="AI248" s="272"/>
      <c r="AJ248" s="272"/>
    </row>
    <row r="249" spans="1:36" ht="15.75" customHeight="1">
      <c r="A249" s="272"/>
      <c r="B249" s="274"/>
      <c r="C249" s="274"/>
      <c r="D249" s="274"/>
      <c r="E249" s="274"/>
      <c r="F249" s="274"/>
      <c r="G249" s="274"/>
      <c r="H249" s="274"/>
      <c r="I249" s="274"/>
      <c r="J249" s="274"/>
      <c r="K249" s="274"/>
      <c r="L249" s="274"/>
      <c r="M249" s="274"/>
      <c r="N249" s="274"/>
      <c r="O249" s="274"/>
      <c r="P249" s="274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  <c r="AA249" s="272"/>
      <c r="AB249" s="272"/>
      <c r="AC249" s="272"/>
      <c r="AD249" s="272"/>
      <c r="AE249" s="272"/>
      <c r="AF249" s="272"/>
      <c r="AG249" s="272"/>
      <c r="AH249" s="272"/>
      <c r="AI249" s="272"/>
      <c r="AJ249" s="272"/>
    </row>
    <row r="250" spans="1:36" ht="15.75" customHeight="1">
      <c r="A250" s="272"/>
      <c r="B250" s="274"/>
      <c r="C250" s="274"/>
      <c r="D250" s="274"/>
      <c r="E250" s="274"/>
      <c r="F250" s="274"/>
      <c r="G250" s="274"/>
      <c r="H250" s="274"/>
      <c r="I250" s="274"/>
      <c r="J250" s="274"/>
      <c r="K250" s="274"/>
      <c r="L250" s="274"/>
      <c r="M250" s="274"/>
      <c r="N250" s="274"/>
      <c r="O250" s="274"/>
      <c r="P250" s="274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  <c r="AA250" s="272"/>
      <c r="AB250" s="272"/>
      <c r="AC250" s="272"/>
      <c r="AD250" s="272"/>
      <c r="AE250" s="272"/>
      <c r="AF250" s="272"/>
      <c r="AG250" s="272"/>
      <c r="AH250" s="272"/>
      <c r="AI250" s="272"/>
      <c r="AJ250" s="272"/>
    </row>
    <row r="251" spans="1:36" ht="15.75" customHeight="1">
      <c r="A251" s="272"/>
      <c r="B251" s="274"/>
      <c r="C251" s="274"/>
      <c r="D251" s="274"/>
      <c r="E251" s="274"/>
      <c r="F251" s="274"/>
      <c r="G251" s="274"/>
      <c r="H251" s="274"/>
      <c r="I251" s="274"/>
      <c r="J251" s="274"/>
      <c r="K251" s="274"/>
      <c r="L251" s="274"/>
      <c r="M251" s="274"/>
      <c r="N251" s="274"/>
      <c r="O251" s="274"/>
      <c r="P251" s="274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  <c r="AA251" s="272"/>
      <c r="AB251" s="272"/>
      <c r="AC251" s="272"/>
      <c r="AD251" s="272"/>
      <c r="AE251" s="272"/>
      <c r="AF251" s="272"/>
      <c r="AG251" s="272"/>
      <c r="AH251" s="272"/>
      <c r="AI251" s="272"/>
      <c r="AJ251" s="272"/>
    </row>
    <row r="252" spans="1:36" ht="15.75" customHeight="1">
      <c r="A252" s="272"/>
      <c r="B252" s="274"/>
      <c r="C252" s="274"/>
      <c r="D252" s="274"/>
      <c r="E252" s="274"/>
      <c r="F252" s="274"/>
      <c r="G252" s="274"/>
      <c r="H252" s="274"/>
      <c r="I252" s="274"/>
      <c r="J252" s="274"/>
      <c r="K252" s="274"/>
      <c r="L252" s="274"/>
      <c r="M252" s="274"/>
      <c r="N252" s="274"/>
      <c r="O252" s="274"/>
      <c r="P252" s="274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  <c r="AA252" s="272"/>
      <c r="AB252" s="272"/>
      <c r="AC252" s="272"/>
      <c r="AD252" s="272"/>
      <c r="AE252" s="272"/>
      <c r="AF252" s="272"/>
      <c r="AG252" s="272"/>
      <c r="AH252" s="272"/>
      <c r="AI252" s="272"/>
      <c r="AJ252" s="272"/>
    </row>
    <row r="253" spans="1:36" ht="15.75" customHeight="1">
      <c r="A253" s="272"/>
      <c r="B253" s="274"/>
      <c r="C253" s="274"/>
      <c r="D253" s="274"/>
      <c r="E253" s="274"/>
      <c r="F253" s="274"/>
      <c r="G253" s="274"/>
      <c r="H253" s="274"/>
      <c r="I253" s="274"/>
      <c r="J253" s="274"/>
      <c r="K253" s="274"/>
      <c r="L253" s="274"/>
      <c r="M253" s="274"/>
      <c r="N253" s="274"/>
      <c r="O253" s="274"/>
      <c r="P253" s="274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  <c r="AA253" s="272"/>
      <c r="AB253" s="272"/>
      <c r="AC253" s="272"/>
      <c r="AD253" s="272"/>
      <c r="AE253" s="272"/>
      <c r="AF253" s="272"/>
      <c r="AG253" s="272"/>
      <c r="AH253" s="272"/>
      <c r="AI253" s="272"/>
      <c r="AJ253" s="272"/>
    </row>
    <row r="254" spans="1:36" ht="15.75" customHeight="1">
      <c r="A254" s="272"/>
      <c r="B254" s="274"/>
      <c r="C254" s="274"/>
      <c r="D254" s="274"/>
      <c r="E254" s="274"/>
      <c r="F254" s="274"/>
      <c r="G254" s="274"/>
      <c r="H254" s="274"/>
      <c r="I254" s="274"/>
      <c r="J254" s="274"/>
      <c r="K254" s="274"/>
      <c r="L254" s="274"/>
      <c r="M254" s="274"/>
      <c r="N254" s="274"/>
      <c r="O254" s="274"/>
      <c r="P254" s="274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  <c r="AA254" s="272"/>
      <c r="AB254" s="272"/>
      <c r="AC254" s="272"/>
      <c r="AD254" s="272"/>
      <c r="AE254" s="272"/>
      <c r="AF254" s="272"/>
      <c r="AG254" s="272"/>
      <c r="AH254" s="272"/>
      <c r="AI254" s="272"/>
      <c r="AJ254" s="272"/>
    </row>
    <row r="255" spans="1:36" ht="15.75" customHeight="1">
      <c r="A255" s="272"/>
      <c r="B255" s="274"/>
      <c r="C255" s="274"/>
      <c r="D255" s="274"/>
      <c r="E255" s="274"/>
      <c r="F255" s="274"/>
      <c r="G255" s="274"/>
      <c r="H255" s="274"/>
      <c r="I255" s="274"/>
      <c r="J255" s="274"/>
      <c r="K255" s="274"/>
      <c r="L255" s="274"/>
      <c r="M255" s="274"/>
      <c r="N255" s="274"/>
      <c r="O255" s="274"/>
      <c r="P255" s="274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  <c r="AA255" s="272"/>
      <c r="AB255" s="272"/>
      <c r="AC255" s="272"/>
      <c r="AD255" s="272"/>
      <c r="AE255" s="272"/>
      <c r="AF255" s="272"/>
      <c r="AG255" s="272"/>
      <c r="AH255" s="272"/>
      <c r="AI255" s="272"/>
      <c r="AJ255" s="272"/>
    </row>
    <row r="256" spans="1:36" ht="15.75" customHeight="1">
      <c r="A256" s="272"/>
      <c r="B256" s="274"/>
      <c r="C256" s="274"/>
      <c r="D256" s="274"/>
      <c r="E256" s="274"/>
      <c r="F256" s="274"/>
      <c r="G256" s="274"/>
      <c r="H256" s="274"/>
      <c r="I256" s="274"/>
      <c r="J256" s="274"/>
      <c r="K256" s="274"/>
      <c r="L256" s="274"/>
      <c r="M256" s="274"/>
      <c r="N256" s="274"/>
      <c r="O256" s="274"/>
      <c r="P256" s="274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  <c r="AA256" s="272"/>
      <c r="AB256" s="272"/>
      <c r="AC256" s="272"/>
      <c r="AD256" s="272"/>
      <c r="AE256" s="272"/>
      <c r="AF256" s="272"/>
      <c r="AG256" s="272"/>
      <c r="AH256" s="272"/>
      <c r="AI256" s="272"/>
      <c r="AJ256" s="272"/>
    </row>
    <row r="257" spans="1:36" ht="15.75" customHeight="1">
      <c r="A257" s="272"/>
      <c r="B257" s="274"/>
      <c r="C257" s="274"/>
      <c r="D257" s="274"/>
      <c r="E257" s="274"/>
      <c r="F257" s="274"/>
      <c r="G257" s="274"/>
      <c r="H257" s="274"/>
      <c r="I257" s="274"/>
      <c r="J257" s="274"/>
      <c r="K257" s="274"/>
      <c r="L257" s="274"/>
      <c r="M257" s="274"/>
      <c r="N257" s="274"/>
      <c r="O257" s="274"/>
      <c r="P257" s="274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  <c r="AA257" s="272"/>
      <c r="AB257" s="272"/>
      <c r="AC257" s="272"/>
      <c r="AD257" s="272"/>
      <c r="AE257" s="272"/>
      <c r="AF257" s="272"/>
      <c r="AG257" s="272"/>
      <c r="AH257" s="272"/>
      <c r="AI257" s="272"/>
      <c r="AJ257" s="272"/>
    </row>
    <row r="258" spans="1:36" ht="15.75" customHeight="1">
      <c r="A258" s="272"/>
      <c r="B258" s="274"/>
      <c r="C258" s="274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  <c r="AA258" s="272"/>
      <c r="AB258" s="272"/>
      <c r="AC258" s="272"/>
      <c r="AD258" s="272"/>
      <c r="AE258" s="272"/>
      <c r="AF258" s="272"/>
      <c r="AG258" s="272"/>
      <c r="AH258" s="272"/>
      <c r="AI258" s="272"/>
      <c r="AJ258" s="272"/>
    </row>
    <row r="259" spans="1:36" ht="15.75" customHeight="1">
      <c r="A259" s="272"/>
      <c r="B259" s="274"/>
      <c r="C259" s="274"/>
      <c r="D259" s="274"/>
      <c r="E259" s="274"/>
      <c r="F259" s="274"/>
      <c r="G259" s="274"/>
      <c r="H259" s="274"/>
      <c r="I259" s="274"/>
      <c r="J259" s="274"/>
      <c r="K259" s="274"/>
      <c r="L259" s="274"/>
      <c r="M259" s="274"/>
      <c r="N259" s="274"/>
      <c r="O259" s="274"/>
      <c r="P259" s="274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  <c r="AA259" s="272"/>
      <c r="AB259" s="272"/>
      <c r="AC259" s="272"/>
      <c r="AD259" s="272"/>
      <c r="AE259" s="272"/>
      <c r="AF259" s="272"/>
      <c r="AG259" s="272"/>
      <c r="AH259" s="272"/>
      <c r="AI259" s="272"/>
      <c r="AJ259" s="272"/>
    </row>
    <row r="260" spans="1:36" ht="15.75" customHeight="1">
      <c r="A260" s="272"/>
      <c r="B260" s="274"/>
      <c r="C260" s="274"/>
      <c r="D260" s="274"/>
      <c r="E260" s="274"/>
      <c r="F260" s="274"/>
      <c r="G260" s="274"/>
      <c r="H260" s="274"/>
      <c r="I260" s="274"/>
      <c r="J260" s="274"/>
      <c r="K260" s="274"/>
      <c r="L260" s="274"/>
      <c r="M260" s="274"/>
      <c r="N260" s="274"/>
      <c r="O260" s="274"/>
      <c r="P260" s="274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  <c r="AA260" s="272"/>
      <c r="AB260" s="272"/>
      <c r="AC260" s="272"/>
      <c r="AD260" s="272"/>
      <c r="AE260" s="272"/>
      <c r="AF260" s="272"/>
      <c r="AG260" s="272"/>
      <c r="AH260" s="272"/>
      <c r="AI260" s="272"/>
      <c r="AJ260" s="272"/>
    </row>
    <row r="261" spans="1:36" ht="15.75" customHeight="1">
      <c r="A261" s="272"/>
      <c r="B261" s="274"/>
      <c r="C261" s="274"/>
      <c r="D261" s="274"/>
      <c r="E261" s="274"/>
      <c r="F261" s="274"/>
      <c r="G261" s="274"/>
      <c r="H261" s="274"/>
      <c r="I261" s="274"/>
      <c r="J261" s="274"/>
      <c r="K261" s="274"/>
      <c r="L261" s="274"/>
      <c r="M261" s="274"/>
      <c r="N261" s="274"/>
      <c r="O261" s="274"/>
      <c r="P261" s="274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  <c r="AA261" s="272"/>
      <c r="AB261" s="272"/>
      <c r="AC261" s="272"/>
      <c r="AD261" s="272"/>
      <c r="AE261" s="272"/>
      <c r="AF261" s="272"/>
      <c r="AG261" s="272"/>
      <c r="AH261" s="272"/>
      <c r="AI261" s="272"/>
      <c r="AJ261" s="272"/>
    </row>
    <row r="262" spans="1:36" ht="15.75" customHeight="1">
      <c r="A262" s="272"/>
      <c r="B262" s="274"/>
      <c r="C262" s="274"/>
      <c r="D262" s="274"/>
      <c r="E262" s="274"/>
      <c r="F262" s="274"/>
      <c r="G262" s="274"/>
      <c r="H262" s="274"/>
      <c r="I262" s="274"/>
      <c r="J262" s="274"/>
      <c r="K262" s="274"/>
      <c r="L262" s="274"/>
      <c r="M262" s="274"/>
      <c r="N262" s="274"/>
      <c r="O262" s="274"/>
      <c r="P262" s="274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  <c r="AA262" s="272"/>
      <c r="AB262" s="272"/>
      <c r="AC262" s="272"/>
      <c r="AD262" s="272"/>
      <c r="AE262" s="272"/>
      <c r="AF262" s="272"/>
      <c r="AG262" s="272"/>
      <c r="AH262" s="272"/>
      <c r="AI262" s="272"/>
      <c r="AJ262" s="272"/>
    </row>
    <row r="263" spans="1:36" ht="15.75" customHeight="1">
      <c r="A263" s="272"/>
      <c r="B263" s="274"/>
      <c r="C263" s="274"/>
      <c r="D263" s="274"/>
      <c r="E263" s="274"/>
      <c r="F263" s="274"/>
      <c r="G263" s="274"/>
      <c r="H263" s="274"/>
      <c r="I263" s="274"/>
      <c r="J263" s="274"/>
      <c r="K263" s="274"/>
      <c r="L263" s="274"/>
      <c r="M263" s="274"/>
      <c r="N263" s="274"/>
      <c r="O263" s="274"/>
      <c r="P263" s="274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  <c r="AI263" s="272"/>
      <c r="AJ263" s="272"/>
    </row>
    <row r="264" spans="1:36" ht="15.75" customHeight="1">
      <c r="A264" s="272"/>
      <c r="B264" s="274"/>
      <c r="C264" s="274"/>
      <c r="D264" s="274"/>
      <c r="E264" s="274"/>
      <c r="F264" s="274"/>
      <c r="G264" s="274"/>
      <c r="H264" s="274"/>
      <c r="I264" s="274"/>
      <c r="J264" s="274"/>
      <c r="K264" s="274"/>
      <c r="L264" s="274"/>
      <c r="M264" s="274"/>
      <c r="N264" s="274"/>
      <c r="O264" s="274"/>
      <c r="P264" s="274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  <c r="AA264" s="272"/>
      <c r="AB264" s="272"/>
      <c r="AC264" s="272"/>
      <c r="AD264" s="272"/>
      <c r="AE264" s="272"/>
      <c r="AF264" s="272"/>
      <c r="AG264" s="272"/>
      <c r="AH264" s="272"/>
      <c r="AI264" s="272"/>
      <c r="AJ264" s="272"/>
    </row>
    <row r="265" spans="1:36" ht="15.75" customHeight="1">
      <c r="A265" s="272"/>
      <c r="B265" s="274"/>
      <c r="C265" s="274"/>
      <c r="D265" s="274"/>
      <c r="E265" s="274"/>
      <c r="F265" s="274"/>
      <c r="G265" s="274"/>
      <c r="H265" s="274"/>
      <c r="I265" s="274"/>
      <c r="J265" s="274"/>
      <c r="K265" s="274"/>
      <c r="L265" s="274"/>
      <c r="M265" s="274"/>
      <c r="N265" s="274"/>
      <c r="O265" s="274"/>
      <c r="P265" s="274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  <c r="AA265" s="272"/>
      <c r="AB265" s="272"/>
      <c r="AC265" s="272"/>
      <c r="AD265" s="272"/>
      <c r="AE265" s="272"/>
      <c r="AF265" s="272"/>
      <c r="AG265" s="272"/>
      <c r="AH265" s="272"/>
      <c r="AI265" s="272"/>
      <c r="AJ265" s="272"/>
    </row>
    <row r="266" spans="1:36" ht="15.75" customHeight="1">
      <c r="A266" s="272"/>
      <c r="B266" s="274"/>
      <c r="C266" s="274"/>
      <c r="D266" s="274"/>
      <c r="E266" s="274"/>
      <c r="F266" s="274"/>
      <c r="G266" s="274"/>
      <c r="H266" s="274"/>
      <c r="I266" s="274"/>
      <c r="J266" s="274"/>
      <c r="K266" s="274"/>
      <c r="L266" s="274"/>
      <c r="M266" s="274"/>
      <c r="N266" s="274"/>
      <c r="O266" s="274"/>
      <c r="P266" s="274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  <c r="AA266" s="272"/>
      <c r="AB266" s="272"/>
      <c r="AC266" s="272"/>
      <c r="AD266" s="272"/>
      <c r="AE266" s="272"/>
      <c r="AF266" s="272"/>
      <c r="AG266" s="272"/>
      <c r="AH266" s="272"/>
      <c r="AI266" s="272"/>
      <c r="AJ266" s="272"/>
    </row>
    <row r="267" spans="1:36" ht="15.75" customHeight="1">
      <c r="A267" s="272"/>
      <c r="B267" s="274"/>
      <c r="C267" s="274"/>
      <c r="D267" s="274"/>
      <c r="E267" s="274"/>
      <c r="F267" s="274"/>
      <c r="G267" s="274"/>
      <c r="H267" s="274"/>
      <c r="I267" s="274"/>
      <c r="J267" s="274"/>
      <c r="K267" s="274"/>
      <c r="L267" s="274"/>
      <c r="M267" s="274"/>
      <c r="N267" s="274"/>
      <c r="O267" s="274"/>
      <c r="P267" s="274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  <c r="AA267" s="272"/>
      <c r="AB267" s="272"/>
      <c r="AC267" s="272"/>
      <c r="AD267" s="272"/>
      <c r="AE267" s="272"/>
      <c r="AF267" s="272"/>
      <c r="AG267" s="272"/>
      <c r="AH267" s="272"/>
      <c r="AI267" s="272"/>
      <c r="AJ267" s="272"/>
    </row>
    <row r="268" spans="1:36" ht="15.75" customHeight="1">
      <c r="A268" s="272"/>
      <c r="B268" s="274"/>
      <c r="C268" s="274"/>
      <c r="D268" s="274"/>
      <c r="E268" s="274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  <c r="AA268" s="272"/>
      <c r="AB268" s="272"/>
      <c r="AC268" s="272"/>
      <c r="AD268" s="272"/>
      <c r="AE268" s="272"/>
      <c r="AF268" s="272"/>
      <c r="AG268" s="272"/>
      <c r="AH268" s="272"/>
      <c r="AI268" s="272"/>
      <c r="AJ268" s="272"/>
    </row>
    <row r="269" spans="1:36" ht="15.75" customHeight="1">
      <c r="A269" s="272"/>
      <c r="B269" s="274"/>
      <c r="C269" s="274"/>
      <c r="D269" s="274"/>
      <c r="E269" s="274"/>
      <c r="F269" s="274"/>
      <c r="G269" s="274"/>
      <c r="H269" s="274"/>
      <c r="I269" s="274"/>
      <c r="J269" s="274"/>
      <c r="K269" s="274"/>
      <c r="L269" s="274"/>
      <c r="M269" s="274"/>
      <c r="N269" s="274"/>
      <c r="O269" s="274"/>
      <c r="P269" s="274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  <c r="AA269" s="272"/>
      <c r="AB269" s="272"/>
      <c r="AC269" s="272"/>
      <c r="AD269" s="272"/>
      <c r="AE269" s="272"/>
      <c r="AF269" s="272"/>
      <c r="AG269" s="272"/>
      <c r="AH269" s="272"/>
      <c r="AI269" s="272"/>
      <c r="AJ269" s="272"/>
    </row>
    <row r="270" spans="1:36" ht="15.75" customHeight="1">
      <c r="A270" s="272"/>
      <c r="B270" s="274"/>
      <c r="C270" s="274"/>
      <c r="D270" s="274"/>
      <c r="E270" s="274"/>
      <c r="F270" s="274"/>
      <c r="G270" s="274"/>
      <c r="H270" s="274"/>
      <c r="I270" s="274"/>
      <c r="J270" s="274"/>
      <c r="K270" s="274"/>
      <c r="L270" s="274"/>
      <c r="M270" s="274"/>
      <c r="N270" s="274"/>
      <c r="O270" s="274"/>
      <c r="P270" s="274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  <c r="AA270" s="272"/>
      <c r="AB270" s="272"/>
      <c r="AC270" s="272"/>
      <c r="AD270" s="272"/>
      <c r="AE270" s="272"/>
      <c r="AF270" s="272"/>
      <c r="AG270" s="272"/>
      <c r="AH270" s="272"/>
      <c r="AI270" s="272"/>
      <c r="AJ270" s="272"/>
    </row>
    <row r="271" spans="1:36" ht="15.75" customHeight="1">
      <c r="A271" s="272"/>
      <c r="B271" s="274"/>
      <c r="C271" s="274"/>
      <c r="D271" s="274"/>
      <c r="E271" s="274"/>
      <c r="F271" s="274"/>
      <c r="G271" s="274"/>
      <c r="H271" s="274"/>
      <c r="I271" s="274"/>
      <c r="J271" s="274"/>
      <c r="K271" s="274"/>
      <c r="L271" s="274"/>
      <c r="M271" s="274"/>
      <c r="N271" s="274"/>
      <c r="O271" s="274"/>
      <c r="P271" s="274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  <c r="AA271" s="272"/>
      <c r="AB271" s="272"/>
      <c r="AC271" s="272"/>
      <c r="AD271" s="272"/>
      <c r="AE271" s="272"/>
      <c r="AF271" s="272"/>
      <c r="AG271" s="272"/>
      <c r="AH271" s="272"/>
      <c r="AI271" s="272"/>
      <c r="AJ271" s="272"/>
    </row>
    <row r="272" spans="1:36" ht="15.75" customHeight="1">
      <c r="A272" s="272"/>
      <c r="B272" s="274"/>
      <c r="C272" s="274"/>
      <c r="D272" s="274"/>
      <c r="E272" s="274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2"/>
      <c r="AJ272" s="272"/>
    </row>
    <row r="273" spans="1:36" ht="15.75" customHeight="1">
      <c r="A273" s="272"/>
      <c r="B273" s="274"/>
      <c r="C273" s="274"/>
      <c r="D273" s="274"/>
      <c r="E273" s="274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</row>
    <row r="274" spans="1:36" ht="15.75" customHeight="1">
      <c r="A274" s="272"/>
      <c r="B274" s="274"/>
      <c r="C274" s="274"/>
      <c r="D274" s="274"/>
      <c r="E274" s="274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</row>
    <row r="275" spans="1:36" ht="15.75" customHeight="1">
      <c r="A275" s="272"/>
      <c r="B275" s="274"/>
      <c r="C275" s="274"/>
      <c r="D275" s="274"/>
      <c r="E275" s="274"/>
      <c r="F275" s="274"/>
      <c r="G275" s="274"/>
      <c r="H275" s="274"/>
      <c r="I275" s="274"/>
      <c r="J275" s="274"/>
      <c r="K275" s="274"/>
      <c r="L275" s="274"/>
      <c r="M275" s="274"/>
      <c r="N275" s="274"/>
      <c r="O275" s="274"/>
      <c r="P275" s="274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</row>
    <row r="276" spans="1:36" ht="15.75" customHeight="1">
      <c r="A276" s="272"/>
      <c r="B276" s="274"/>
      <c r="C276" s="274"/>
      <c r="D276" s="274"/>
      <c r="E276" s="274"/>
      <c r="F276" s="274"/>
      <c r="G276" s="274"/>
      <c r="H276" s="274"/>
      <c r="I276" s="274"/>
      <c r="J276" s="274"/>
      <c r="K276" s="274"/>
      <c r="L276" s="274"/>
      <c r="M276" s="274"/>
      <c r="N276" s="274"/>
      <c r="O276" s="274"/>
      <c r="P276" s="274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</row>
    <row r="277" spans="1:36" ht="15.75" customHeight="1">
      <c r="A277" s="272"/>
      <c r="B277" s="274"/>
      <c r="C277" s="274"/>
      <c r="D277" s="274"/>
      <c r="E277" s="274"/>
      <c r="F277" s="274"/>
      <c r="G277" s="274"/>
      <c r="H277" s="274"/>
      <c r="I277" s="274"/>
      <c r="J277" s="274"/>
      <c r="K277" s="274"/>
      <c r="L277" s="274"/>
      <c r="M277" s="274"/>
      <c r="N277" s="274"/>
      <c r="O277" s="274"/>
      <c r="P277" s="274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272"/>
      <c r="AG277" s="272"/>
      <c r="AH277" s="272"/>
      <c r="AI277" s="272"/>
      <c r="AJ277" s="272"/>
    </row>
    <row r="278" spans="1:36" ht="15.75" customHeight="1">
      <c r="A278" s="272"/>
      <c r="B278" s="274"/>
      <c r="C278" s="274"/>
      <c r="D278" s="274"/>
      <c r="E278" s="274"/>
      <c r="F278" s="274"/>
      <c r="G278" s="274"/>
      <c r="H278" s="274"/>
      <c r="I278" s="274"/>
      <c r="J278" s="274"/>
      <c r="K278" s="274"/>
      <c r="L278" s="274"/>
      <c r="M278" s="274"/>
      <c r="N278" s="274"/>
      <c r="O278" s="274"/>
      <c r="P278" s="274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  <c r="AA278" s="272"/>
      <c r="AB278" s="272"/>
      <c r="AC278" s="272"/>
      <c r="AD278" s="272"/>
      <c r="AE278" s="272"/>
      <c r="AF278" s="272"/>
      <c r="AG278" s="272"/>
      <c r="AH278" s="272"/>
      <c r="AI278" s="272"/>
      <c r="AJ278" s="272"/>
    </row>
    <row r="279" spans="1:36" ht="15.75" customHeight="1">
      <c r="A279" s="272"/>
      <c r="B279" s="274"/>
      <c r="C279" s="274"/>
      <c r="D279" s="274"/>
      <c r="E279" s="274"/>
      <c r="F279" s="274"/>
      <c r="G279" s="274"/>
      <c r="H279" s="274"/>
      <c r="I279" s="274"/>
      <c r="J279" s="274"/>
      <c r="K279" s="274"/>
      <c r="L279" s="274"/>
      <c r="M279" s="274"/>
      <c r="N279" s="274"/>
      <c r="O279" s="274"/>
      <c r="P279" s="274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  <c r="AA279" s="272"/>
      <c r="AB279" s="272"/>
      <c r="AC279" s="272"/>
      <c r="AD279" s="272"/>
      <c r="AE279" s="272"/>
      <c r="AF279" s="272"/>
      <c r="AG279" s="272"/>
      <c r="AH279" s="272"/>
      <c r="AI279" s="272"/>
      <c r="AJ279" s="272"/>
    </row>
    <row r="280" spans="1:36" ht="15.75" customHeight="1">
      <c r="A280" s="272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274"/>
      <c r="O280" s="274"/>
      <c r="P280" s="274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  <c r="AA280" s="272"/>
      <c r="AB280" s="272"/>
      <c r="AC280" s="272"/>
      <c r="AD280" s="272"/>
      <c r="AE280" s="272"/>
      <c r="AF280" s="272"/>
      <c r="AG280" s="272"/>
      <c r="AH280" s="272"/>
      <c r="AI280" s="272"/>
      <c r="AJ280" s="272"/>
    </row>
    <row r="281" spans="1:36" ht="15.75" customHeight="1">
      <c r="A281" s="272"/>
      <c r="B281" s="274"/>
      <c r="C281" s="274"/>
      <c r="D281" s="274"/>
      <c r="E281" s="274"/>
      <c r="F281" s="274"/>
      <c r="G281" s="274"/>
      <c r="H281" s="274"/>
      <c r="I281" s="274"/>
      <c r="J281" s="274"/>
      <c r="K281" s="274"/>
      <c r="L281" s="274"/>
      <c r="M281" s="274"/>
      <c r="N281" s="274"/>
      <c r="O281" s="274"/>
      <c r="P281" s="274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  <c r="AA281" s="272"/>
      <c r="AB281" s="272"/>
      <c r="AC281" s="272"/>
      <c r="AD281" s="272"/>
      <c r="AE281" s="272"/>
      <c r="AF281" s="272"/>
      <c r="AG281" s="272"/>
      <c r="AH281" s="272"/>
      <c r="AI281" s="272"/>
      <c r="AJ281" s="272"/>
    </row>
    <row r="282" spans="1:36" ht="15.75" customHeight="1">
      <c r="A282" s="272"/>
      <c r="B282" s="274"/>
      <c r="C282" s="274"/>
      <c r="D282" s="274"/>
      <c r="E282" s="274"/>
      <c r="F282" s="274"/>
      <c r="G282" s="274"/>
      <c r="H282" s="274"/>
      <c r="I282" s="274"/>
      <c r="J282" s="274"/>
      <c r="K282" s="274"/>
      <c r="L282" s="274"/>
      <c r="M282" s="274"/>
      <c r="N282" s="274"/>
      <c r="O282" s="274"/>
      <c r="P282" s="274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  <c r="AA282" s="272"/>
      <c r="AB282" s="272"/>
      <c r="AC282" s="272"/>
      <c r="AD282" s="272"/>
      <c r="AE282" s="272"/>
      <c r="AF282" s="272"/>
      <c r="AG282" s="272"/>
      <c r="AH282" s="272"/>
      <c r="AI282" s="272"/>
      <c r="AJ282" s="272"/>
    </row>
    <row r="283" spans="1:36" ht="15.75" customHeight="1">
      <c r="A283" s="272"/>
      <c r="B283" s="274"/>
      <c r="C283" s="274"/>
      <c r="D283" s="274"/>
      <c r="E283" s="274"/>
      <c r="F283" s="274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  <c r="AA283" s="272"/>
      <c r="AB283" s="272"/>
      <c r="AC283" s="272"/>
      <c r="AD283" s="272"/>
      <c r="AE283" s="272"/>
      <c r="AF283" s="272"/>
      <c r="AG283" s="272"/>
      <c r="AH283" s="272"/>
      <c r="AI283" s="272"/>
      <c r="AJ283" s="272"/>
    </row>
    <row r="284" spans="1:36" ht="15.75" customHeight="1">
      <c r="A284" s="272"/>
      <c r="B284" s="274"/>
      <c r="C284" s="274"/>
      <c r="D284" s="274"/>
      <c r="E284" s="274"/>
      <c r="F284" s="274"/>
      <c r="G284" s="274"/>
      <c r="H284" s="274"/>
      <c r="I284" s="274"/>
      <c r="J284" s="274"/>
      <c r="K284" s="274"/>
      <c r="L284" s="274"/>
      <c r="M284" s="274"/>
      <c r="N284" s="274"/>
      <c r="O284" s="274"/>
      <c r="P284" s="274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  <c r="AA284" s="272"/>
      <c r="AB284" s="272"/>
      <c r="AC284" s="272"/>
      <c r="AD284" s="272"/>
      <c r="AE284" s="272"/>
      <c r="AF284" s="272"/>
      <c r="AG284" s="272"/>
      <c r="AH284" s="272"/>
      <c r="AI284" s="272"/>
      <c r="AJ284" s="272"/>
    </row>
    <row r="285" spans="1:36" ht="15.75" customHeight="1">
      <c r="A285" s="272"/>
      <c r="B285" s="274"/>
      <c r="C285" s="274"/>
      <c r="D285" s="274"/>
      <c r="E285" s="274"/>
      <c r="F285" s="274"/>
      <c r="G285" s="274"/>
      <c r="H285" s="274"/>
      <c r="I285" s="274"/>
      <c r="J285" s="274"/>
      <c r="K285" s="274"/>
      <c r="L285" s="274"/>
      <c r="M285" s="274"/>
      <c r="N285" s="274"/>
      <c r="O285" s="274"/>
      <c r="P285" s="274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  <c r="AA285" s="272"/>
      <c r="AB285" s="272"/>
      <c r="AC285" s="272"/>
      <c r="AD285" s="272"/>
      <c r="AE285" s="272"/>
      <c r="AF285" s="272"/>
      <c r="AG285" s="272"/>
      <c r="AH285" s="272"/>
      <c r="AI285" s="272"/>
      <c r="AJ285" s="272"/>
    </row>
    <row r="286" spans="1:36" ht="15.75" customHeight="1">
      <c r="A286" s="272"/>
      <c r="B286" s="274"/>
      <c r="C286" s="274"/>
      <c r="D286" s="274"/>
      <c r="E286" s="274"/>
      <c r="F286" s="274"/>
      <c r="G286" s="274"/>
      <c r="H286" s="274"/>
      <c r="I286" s="274"/>
      <c r="J286" s="274"/>
      <c r="K286" s="274"/>
      <c r="L286" s="274"/>
      <c r="M286" s="274"/>
      <c r="N286" s="274"/>
      <c r="O286" s="274"/>
      <c r="P286" s="274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  <c r="AA286" s="272"/>
      <c r="AB286" s="272"/>
      <c r="AC286" s="272"/>
      <c r="AD286" s="272"/>
      <c r="AE286" s="272"/>
      <c r="AF286" s="272"/>
      <c r="AG286" s="272"/>
      <c r="AH286" s="272"/>
      <c r="AI286" s="272"/>
      <c r="AJ286" s="272"/>
    </row>
    <row r="287" spans="1:36" ht="15.75" customHeight="1">
      <c r="A287" s="272"/>
      <c r="B287" s="274"/>
      <c r="C287" s="274"/>
      <c r="D287" s="274"/>
      <c r="E287" s="274"/>
      <c r="F287" s="274"/>
      <c r="G287" s="274"/>
      <c r="H287" s="274"/>
      <c r="I287" s="274"/>
      <c r="J287" s="274"/>
      <c r="K287" s="274"/>
      <c r="L287" s="274"/>
      <c r="M287" s="274"/>
      <c r="N287" s="274"/>
      <c r="O287" s="274"/>
      <c r="P287" s="274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  <c r="AA287" s="272"/>
      <c r="AB287" s="272"/>
      <c r="AC287" s="272"/>
      <c r="AD287" s="272"/>
      <c r="AE287" s="272"/>
      <c r="AF287" s="272"/>
      <c r="AG287" s="272"/>
      <c r="AH287" s="272"/>
      <c r="AI287" s="272"/>
      <c r="AJ287" s="272"/>
    </row>
    <row r="288" spans="1:36" ht="15.75" customHeight="1">
      <c r="A288" s="272"/>
      <c r="B288" s="274"/>
      <c r="C288" s="274"/>
      <c r="D288" s="274"/>
      <c r="E288" s="274"/>
      <c r="F288" s="274"/>
      <c r="G288" s="274"/>
      <c r="H288" s="274"/>
      <c r="I288" s="274"/>
      <c r="J288" s="274"/>
      <c r="K288" s="274"/>
      <c r="L288" s="274"/>
      <c r="M288" s="274"/>
      <c r="N288" s="274"/>
      <c r="O288" s="274"/>
      <c r="P288" s="274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  <c r="AA288" s="272"/>
      <c r="AB288" s="272"/>
      <c r="AC288" s="272"/>
      <c r="AD288" s="272"/>
      <c r="AE288" s="272"/>
      <c r="AF288" s="272"/>
      <c r="AG288" s="272"/>
      <c r="AH288" s="272"/>
      <c r="AI288" s="272"/>
      <c r="AJ288" s="272"/>
    </row>
    <row r="289" spans="1:36" ht="15.75" customHeight="1">
      <c r="A289" s="272"/>
      <c r="B289" s="274"/>
      <c r="C289" s="274"/>
      <c r="D289" s="274"/>
      <c r="E289" s="274"/>
      <c r="F289" s="274"/>
      <c r="G289" s="274"/>
      <c r="H289" s="274"/>
      <c r="I289" s="274"/>
      <c r="J289" s="274"/>
      <c r="K289" s="274"/>
      <c r="L289" s="274"/>
      <c r="M289" s="274"/>
      <c r="N289" s="274"/>
      <c r="O289" s="274"/>
      <c r="P289" s="274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  <c r="AA289" s="272"/>
      <c r="AB289" s="272"/>
      <c r="AC289" s="272"/>
      <c r="AD289" s="272"/>
      <c r="AE289" s="272"/>
      <c r="AF289" s="272"/>
      <c r="AG289" s="272"/>
      <c r="AH289" s="272"/>
      <c r="AI289" s="272"/>
      <c r="AJ289" s="272"/>
    </row>
    <row r="290" spans="1:36" ht="15.75" customHeight="1">
      <c r="A290" s="272"/>
      <c r="B290" s="274"/>
      <c r="C290" s="274"/>
      <c r="D290" s="274"/>
      <c r="E290" s="274"/>
      <c r="F290" s="274"/>
      <c r="G290" s="274"/>
      <c r="H290" s="274"/>
      <c r="I290" s="274"/>
      <c r="J290" s="274"/>
      <c r="K290" s="274"/>
      <c r="L290" s="274"/>
      <c r="M290" s="274"/>
      <c r="N290" s="274"/>
      <c r="O290" s="274"/>
      <c r="P290" s="274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  <c r="AA290" s="272"/>
      <c r="AB290" s="272"/>
      <c r="AC290" s="272"/>
      <c r="AD290" s="272"/>
      <c r="AE290" s="272"/>
      <c r="AF290" s="272"/>
      <c r="AG290" s="272"/>
      <c r="AH290" s="272"/>
      <c r="AI290" s="272"/>
      <c r="AJ290" s="272"/>
    </row>
    <row r="291" spans="1:36" ht="15.75" customHeight="1">
      <c r="A291" s="272"/>
      <c r="B291" s="274"/>
      <c r="C291" s="274"/>
      <c r="D291" s="274"/>
      <c r="E291" s="274"/>
      <c r="F291" s="274"/>
      <c r="G291" s="274"/>
      <c r="H291" s="274"/>
      <c r="I291" s="274"/>
      <c r="J291" s="274"/>
      <c r="K291" s="274"/>
      <c r="L291" s="274"/>
      <c r="M291" s="274"/>
      <c r="N291" s="274"/>
      <c r="O291" s="274"/>
      <c r="P291" s="274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  <c r="AA291" s="272"/>
      <c r="AB291" s="272"/>
      <c r="AC291" s="272"/>
      <c r="AD291" s="272"/>
      <c r="AE291" s="272"/>
      <c r="AF291" s="272"/>
      <c r="AG291" s="272"/>
      <c r="AH291" s="272"/>
      <c r="AI291" s="272"/>
      <c r="AJ291" s="272"/>
    </row>
    <row r="292" spans="1:36" ht="15.75" customHeight="1">
      <c r="A292" s="272"/>
      <c r="B292" s="274"/>
      <c r="C292" s="274"/>
      <c r="D292" s="274"/>
      <c r="E292" s="274"/>
      <c r="F292" s="274"/>
      <c r="G292" s="274"/>
      <c r="H292" s="274"/>
      <c r="I292" s="274"/>
      <c r="J292" s="274"/>
      <c r="K292" s="274"/>
      <c r="L292" s="274"/>
      <c r="M292" s="274"/>
      <c r="N292" s="274"/>
      <c r="O292" s="274"/>
      <c r="P292" s="274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272"/>
      <c r="AG292" s="272"/>
      <c r="AH292" s="272"/>
      <c r="AI292" s="272"/>
      <c r="AJ292" s="272"/>
    </row>
    <row r="293" spans="1:36" ht="15.75" customHeight="1">
      <c r="A293" s="272"/>
      <c r="B293" s="274"/>
      <c r="C293" s="274"/>
      <c r="D293" s="273"/>
      <c r="E293" s="274"/>
      <c r="F293" s="274"/>
      <c r="G293" s="273"/>
      <c r="H293" s="273"/>
      <c r="I293" s="273"/>
      <c r="J293" s="273"/>
      <c r="K293" s="274"/>
      <c r="L293" s="274"/>
      <c r="M293" s="273"/>
      <c r="N293" s="273"/>
      <c r="O293" s="273"/>
      <c r="P293" s="273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  <c r="AA293" s="272"/>
      <c r="AB293" s="272"/>
      <c r="AC293" s="272"/>
      <c r="AD293" s="272"/>
      <c r="AE293" s="272"/>
      <c r="AF293" s="272"/>
      <c r="AG293" s="272"/>
      <c r="AH293" s="272"/>
      <c r="AI293" s="272"/>
      <c r="AJ293" s="272"/>
    </row>
    <row r="294" spans="1:36" ht="15.75" customHeight="1">
      <c r="A294" s="272"/>
      <c r="B294" s="274"/>
      <c r="C294" s="274"/>
      <c r="D294" s="273"/>
      <c r="E294" s="274"/>
      <c r="F294" s="274"/>
      <c r="G294" s="273"/>
      <c r="H294" s="273"/>
      <c r="I294" s="273"/>
      <c r="J294" s="273"/>
      <c r="K294" s="274"/>
      <c r="L294" s="274"/>
      <c r="M294" s="273"/>
      <c r="N294" s="273"/>
      <c r="O294" s="273"/>
      <c r="P294" s="273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  <c r="AA294" s="272"/>
      <c r="AB294" s="272"/>
      <c r="AC294" s="272"/>
      <c r="AD294" s="272"/>
      <c r="AE294" s="272"/>
      <c r="AF294" s="272"/>
      <c r="AG294" s="272"/>
      <c r="AH294" s="272"/>
      <c r="AI294" s="272"/>
      <c r="AJ294" s="272"/>
    </row>
    <row r="295" spans="1:36" ht="15.75" customHeight="1">
      <c r="A295" s="272"/>
      <c r="B295" s="274"/>
      <c r="C295" s="274"/>
      <c r="D295" s="273"/>
      <c r="E295" s="274"/>
      <c r="F295" s="274"/>
      <c r="G295" s="273"/>
      <c r="H295" s="273"/>
      <c r="I295" s="273"/>
      <c r="J295" s="273"/>
      <c r="K295" s="274"/>
      <c r="L295" s="274"/>
      <c r="M295" s="273"/>
      <c r="N295" s="273"/>
      <c r="O295" s="273"/>
      <c r="P295" s="273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  <c r="AA295" s="272"/>
      <c r="AB295" s="272"/>
      <c r="AC295" s="272"/>
      <c r="AD295" s="272"/>
      <c r="AE295" s="272"/>
      <c r="AF295" s="272"/>
      <c r="AG295" s="272"/>
      <c r="AH295" s="272"/>
      <c r="AI295" s="272"/>
      <c r="AJ295" s="272"/>
    </row>
    <row r="296" spans="1:36" ht="15.75" customHeight="1">
      <c r="A296" s="272"/>
      <c r="B296" s="274"/>
      <c r="C296" s="274"/>
      <c r="D296" s="273"/>
      <c r="E296" s="274"/>
      <c r="F296" s="274"/>
      <c r="G296" s="273"/>
      <c r="H296" s="273"/>
      <c r="I296" s="273"/>
      <c r="J296" s="273"/>
      <c r="K296" s="274"/>
      <c r="L296" s="274"/>
      <c r="M296" s="273"/>
      <c r="N296" s="273"/>
      <c r="O296" s="273"/>
      <c r="P296" s="273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  <c r="AA296" s="272"/>
      <c r="AB296" s="272"/>
      <c r="AC296" s="272"/>
      <c r="AD296" s="272"/>
      <c r="AE296" s="272"/>
      <c r="AF296" s="272"/>
      <c r="AG296" s="272"/>
      <c r="AH296" s="272"/>
      <c r="AI296" s="272"/>
      <c r="AJ296" s="272"/>
    </row>
    <row r="297" spans="1:36" ht="15.75" customHeight="1">
      <c r="A297" s="272"/>
      <c r="B297" s="274"/>
      <c r="C297" s="274"/>
      <c r="D297" s="273"/>
      <c r="E297" s="274"/>
      <c r="F297" s="274"/>
      <c r="G297" s="273"/>
      <c r="H297" s="273"/>
      <c r="I297" s="273"/>
      <c r="J297" s="273"/>
      <c r="K297" s="274"/>
      <c r="L297" s="274"/>
      <c r="M297" s="273"/>
      <c r="N297" s="273"/>
      <c r="O297" s="273"/>
      <c r="P297" s="273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  <c r="AA297" s="272"/>
      <c r="AB297" s="272"/>
      <c r="AC297" s="272"/>
      <c r="AD297" s="272"/>
      <c r="AE297" s="272"/>
      <c r="AF297" s="272"/>
      <c r="AG297" s="272"/>
      <c r="AH297" s="272"/>
      <c r="AI297" s="272"/>
      <c r="AJ297" s="272"/>
    </row>
    <row r="298" spans="1:36" ht="15.75" customHeight="1">
      <c r="A298" s="272"/>
      <c r="B298" s="274"/>
      <c r="C298" s="274"/>
      <c r="D298" s="273"/>
      <c r="E298" s="274"/>
      <c r="F298" s="274"/>
      <c r="G298" s="273"/>
      <c r="H298" s="273"/>
      <c r="I298" s="273"/>
      <c r="J298" s="273"/>
      <c r="K298" s="274"/>
      <c r="L298" s="274"/>
      <c r="M298" s="273"/>
      <c r="N298" s="273"/>
      <c r="O298" s="273"/>
      <c r="P298" s="273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272"/>
      <c r="AG298" s="272"/>
      <c r="AH298" s="272"/>
      <c r="AI298" s="272"/>
      <c r="AJ298" s="272"/>
    </row>
    <row r="299" spans="1:36" ht="15.75" customHeight="1">
      <c r="A299" s="272"/>
      <c r="B299" s="274"/>
      <c r="C299" s="274"/>
      <c r="D299" s="273"/>
      <c r="E299" s="274"/>
      <c r="F299" s="274"/>
      <c r="G299" s="273"/>
      <c r="H299" s="273"/>
      <c r="I299" s="273"/>
      <c r="J299" s="273"/>
      <c r="K299" s="274"/>
      <c r="L299" s="274"/>
      <c r="M299" s="273"/>
      <c r="N299" s="273"/>
      <c r="O299" s="273"/>
      <c r="P299" s="273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  <c r="AA299" s="272"/>
      <c r="AB299" s="272"/>
      <c r="AC299" s="272"/>
      <c r="AD299" s="272"/>
      <c r="AE299" s="272"/>
      <c r="AF299" s="272"/>
      <c r="AG299" s="272"/>
      <c r="AH299" s="272"/>
      <c r="AI299" s="272"/>
      <c r="AJ299" s="272"/>
    </row>
    <row r="300" spans="1:36" ht="15.75" customHeight="1">
      <c r="A300" s="272"/>
      <c r="B300" s="274"/>
      <c r="C300" s="274"/>
      <c r="D300" s="273"/>
      <c r="E300" s="274"/>
      <c r="F300" s="274"/>
      <c r="G300" s="273"/>
      <c r="H300" s="273"/>
      <c r="I300" s="273"/>
      <c r="J300" s="273"/>
      <c r="K300" s="274"/>
      <c r="L300" s="274"/>
      <c r="M300" s="273"/>
      <c r="N300" s="273"/>
      <c r="O300" s="273"/>
      <c r="P300" s="273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  <c r="AA300" s="272"/>
      <c r="AB300" s="272"/>
      <c r="AC300" s="272"/>
      <c r="AD300" s="272"/>
      <c r="AE300" s="272"/>
      <c r="AF300" s="272"/>
      <c r="AG300" s="272"/>
      <c r="AH300" s="272"/>
      <c r="AI300" s="272"/>
      <c r="AJ300" s="272"/>
    </row>
    <row r="301" spans="1:36" ht="15.75" customHeight="1">
      <c r="A301" s="272"/>
      <c r="B301" s="274"/>
      <c r="C301" s="274"/>
      <c r="D301" s="273"/>
      <c r="E301" s="274"/>
      <c r="F301" s="274"/>
      <c r="G301" s="273"/>
      <c r="H301" s="273"/>
      <c r="I301" s="273"/>
      <c r="J301" s="273"/>
      <c r="K301" s="274"/>
      <c r="L301" s="274"/>
      <c r="M301" s="273"/>
      <c r="N301" s="273"/>
      <c r="O301" s="273"/>
      <c r="P301" s="273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  <c r="AA301" s="272"/>
      <c r="AB301" s="272"/>
      <c r="AC301" s="272"/>
      <c r="AD301" s="272"/>
      <c r="AE301" s="272"/>
      <c r="AF301" s="272"/>
      <c r="AG301" s="272"/>
      <c r="AH301" s="272"/>
      <c r="AI301" s="272"/>
      <c r="AJ301" s="272"/>
    </row>
    <row r="302" spans="1:36" ht="15.75" customHeight="1">
      <c r="A302" s="272"/>
      <c r="B302" s="274"/>
      <c r="C302" s="274"/>
      <c r="D302" s="273"/>
      <c r="E302" s="274"/>
      <c r="F302" s="274"/>
      <c r="G302" s="273"/>
      <c r="H302" s="273"/>
      <c r="I302" s="273"/>
      <c r="J302" s="273"/>
      <c r="K302" s="274"/>
      <c r="L302" s="274"/>
      <c r="M302" s="273"/>
      <c r="N302" s="273"/>
      <c r="O302" s="273"/>
      <c r="P302" s="273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  <c r="AA302" s="272"/>
      <c r="AB302" s="272"/>
      <c r="AC302" s="272"/>
      <c r="AD302" s="272"/>
      <c r="AE302" s="272"/>
      <c r="AF302" s="272"/>
      <c r="AG302" s="272"/>
      <c r="AH302" s="272"/>
      <c r="AI302" s="272"/>
      <c r="AJ302" s="272"/>
    </row>
    <row r="303" spans="1:36" ht="15.75" customHeight="1">
      <c r="A303" s="272"/>
      <c r="B303" s="274"/>
      <c r="C303" s="274"/>
      <c r="D303" s="273"/>
      <c r="E303" s="274"/>
      <c r="F303" s="274"/>
      <c r="G303" s="273"/>
      <c r="H303" s="273"/>
      <c r="I303" s="273"/>
      <c r="J303" s="273"/>
      <c r="K303" s="274"/>
      <c r="L303" s="274"/>
      <c r="M303" s="273"/>
      <c r="N303" s="273"/>
      <c r="O303" s="273"/>
      <c r="P303" s="273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  <c r="AA303" s="272"/>
      <c r="AB303" s="272"/>
      <c r="AC303" s="272"/>
      <c r="AD303" s="272"/>
      <c r="AE303" s="272"/>
      <c r="AF303" s="272"/>
      <c r="AG303" s="272"/>
      <c r="AH303" s="272"/>
      <c r="AI303" s="272"/>
      <c r="AJ303" s="272"/>
    </row>
    <row r="304" spans="1:36" ht="15.75" customHeight="1">
      <c r="A304" s="272"/>
      <c r="B304" s="274"/>
      <c r="C304" s="274"/>
      <c r="D304" s="273"/>
      <c r="E304" s="274"/>
      <c r="F304" s="274"/>
      <c r="G304" s="273"/>
      <c r="H304" s="273"/>
      <c r="I304" s="273"/>
      <c r="J304" s="273"/>
      <c r="K304" s="274"/>
      <c r="L304" s="274"/>
      <c r="M304" s="273"/>
      <c r="N304" s="273"/>
      <c r="O304" s="273"/>
      <c r="P304" s="273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  <c r="AA304" s="272"/>
      <c r="AB304" s="272"/>
      <c r="AC304" s="272"/>
      <c r="AD304" s="272"/>
      <c r="AE304" s="272"/>
      <c r="AF304" s="272"/>
      <c r="AG304" s="272"/>
      <c r="AH304" s="272"/>
      <c r="AI304" s="272"/>
      <c r="AJ304" s="272"/>
    </row>
    <row r="305" spans="1:36" ht="15.75" customHeight="1">
      <c r="A305" s="272"/>
      <c r="B305" s="274"/>
      <c r="C305" s="274"/>
      <c r="D305" s="273"/>
      <c r="E305" s="274"/>
      <c r="F305" s="274"/>
      <c r="G305" s="273"/>
      <c r="H305" s="273"/>
      <c r="I305" s="273"/>
      <c r="J305" s="273"/>
      <c r="K305" s="274"/>
      <c r="L305" s="274"/>
      <c r="M305" s="273"/>
      <c r="N305" s="273"/>
      <c r="O305" s="273"/>
      <c r="P305" s="273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  <c r="AA305" s="272"/>
      <c r="AB305" s="272"/>
      <c r="AC305" s="272"/>
      <c r="AD305" s="272"/>
      <c r="AE305" s="272"/>
      <c r="AF305" s="272"/>
      <c r="AG305" s="272"/>
      <c r="AH305" s="272"/>
      <c r="AI305" s="272"/>
      <c r="AJ305" s="272"/>
    </row>
    <row r="306" spans="1:36" ht="15.75" customHeight="1">
      <c r="A306" s="272"/>
      <c r="B306" s="274"/>
      <c r="C306" s="274"/>
      <c r="D306" s="273"/>
      <c r="E306" s="274"/>
      <c r="F306" s="274"/>
      <c r="G306" s="273"/>
      <c r="H306" s="273"/>
      <c r="I306" s="273"/>
      <c r="J306" s="273"/>
      <c r="K306" s="274"/>
      <c r="L306" s="274"/>
      <c r="M306" s="273"/>
      <c r="N306" s="273"/>
      <c r="O306" s="273"/>
      <c r="P306" s="273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  <c r="AA306" s="272"/>
      <c r="AB306" s="272"/>
      <c r="AC306" s="272"/>
      <c r="AD306" s="272"/>
      <c r="AE306" s="272"/>
      <c r="AF306" s="272"/>
      <c r="AG306" s="272"/>
      <c r="AH306" s="272"/>
      <c r="AI306" s="272"/>
      <c r="AJ306" s="272"/>
    </row>
    <row r="307" spans="1:36" ht="15.75" customHeight="1">
      <c r="A307" s="272"/>
      <c r="B307" s="274"/>
      <c r="C307" s="274"/>
      <c r="D307" s="273"/>
      <c r="E307" s="274"/>
      <c r="F307" s="274"/>
      <c r="G307" s="273"/>
      <c r="H307" s="273"/>
      <c r="I307" s="273"/>
      <c r="J307" s="273"/>
      <c r="K307" s="274"/>
      <c r="L307" s="274"/>
      <c r="M307" s="273"/>
      <c r="N307" s="273"/>
      <c r="O307" s="273"/>
      <c r="P307" s="273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  <c r="AA307" s="272"/>
      <c r="AB307" s="272"/>
      <c r="AC307" s="272"/>
      <c r="AD307" s="272"/>
      <c r="AE307" s="272"/>
      <c r="AF307" s="272"/>
      <c r="AG307" s="272"/>
      <c r="AH307" s="272"/>
      <c r="AI307" s="272"/>
      <c r="AJ307" s="272"/>
    </row>
    <row r="308" spans="1:36" ht="15.75" customHeight="1">
      <c r="A308" s="272"/>
      <c r="B308" s="274"/>
      <c r="C308" s="274"/>
      <c r="D308" s="273"/>
      <c r="E308" s="274"/>
      <c r="F308" s="274"/>
      <c r="G308" s="273"/>
      <c r="H308" s="273"/>
      <c r="I308" s="273"/>
      <c r="J308" s="273"/>
      <c r="K308" s="274"/>
      <c r="L308" s="274"/>
      <c r="M308" s="273"/>
      <c r="N308" s="273"/>
      <c r="O308" s="273"/>
      <c r="P308" s="273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  <c r="AA308" s="272"/>
      <c r="AB308" s="272"/>
      <c r="AC308" s="272"/>
      <c r="AD308" s="272"/>
      <c r="AE308" s="272"/>
      <c r="AF308" s="272"/>
      <c r="AG308" s="272"/>
      <c r="AH308" s="272"/>
      <c r="AI308" s="272"/>
      <c r="AJ308" s="272"/>
    </row>
    <row r="309" spans="1:36" ht="15.75" customHeight="1">
      <c r="A309" s="272"/>
      <c r="B309" s="274"/>
      <c r="C309" s="274"/>
      <c r="D309" s="273"/>
      <c r="E309" s="274"/>
      <c r="F309" s="274"/>
      <c r="G309" s="273"/>
      <c r="H309" s="273"/>
      <c r="I309" s="273"/>
      <c r="J309" s="273"/>
      <c r="K309" s="274"/>
      <c r="L309" s="274"/>
      <c r="M309" s="273"/>
      <c r="N309" s="273"/>
      <c r="O309" s="273"/>
      <c r="P309" s="273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  <c r="AA309" s="272"/>
      <c r="AB309" s="272"/>
      <c r="AC309" s="272"/>
      <c r="AD309" s="272"/>
      <c r="AE309" s="272"/>
      <c r="AF309" s="272"/>
      <c r="AG309" s="272"/>
      <c r="AH309" s="272"/>
      <c r="AI309" s="272"/>
      <c r="AJ309" s="272"/>
    </row>
    <row r="310" spans="1:36" ht="15.75" customHeight="1">
      <c r="A310" s="272"/>
      <c r="B310" s="274"/>
      <c r="C310" s="274"/>
      <c r="D310" s="273"/>
      <c r="E310" s="274"/>
      <c r="F310" s="274"/>
      <c r="G310" s="273"/>
      <c r="H310" s="273"/>
      <c r="I310" s="273"/>
      <c r="J310" s="273"/>
      <c r="K310" s="274"/>
      <c r="L310" s="274"/>
      <c r="M310" s="273"/>
      <c r="N310" s="273"/>
      <c r="O310" s="273"/>
      <c r="P310" s="273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  <c r="AA310" s="272"/>
      <c r="AB310" s="272"/>
      <c r="AC310" s="272"/>
      <c r="AD310" s="272"/>
      <c r="AE310" s="272"/>
      <c r="AF310" s="272"/>
      <c r="AG310" s="272"/>
      <c r="AH310" s="272"/>
      <c r="AI310" s="272"/>
      <c r="AJ310" s="272"/>
    </row>
    <row r="311" spans="1:36" ht="15.75" customHeight="1">
      <c r="A311" s="272"/>
      <c r="B311" s="274"/>
      <c r="C311" s="274"/>
      <c r="D311" s="273"/>
      <c r="E311" s="274"/>
      <c r="F311" s="274"/>
      <c r="G311" s="273"/>
      <c r="H311" s="273"/>
      <c r="I311" s="273"/>
      <c r="J311" s="273"/>
      <c r="K311" s="274"/>
      <c r="L311" s="274"/>
      <c r="M311" s="273"/>
      <c r="N311" s="273"/>
      <c r="O311" s="273"/>
      <c r="P311" s="273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  <c r="AA311" s="272"/>
      <c r="AB311" s="272"/>
      <c r="AC311" s="272"/>
      <c r="AD311" s="272"/>
      <c r="AE311" s="272"/>
      <c r="AF311" s="272"/>
      <c r="AG311" s="272"/>
      <c r="AH311" s="272"/>
      <c r="AI311" s="272"/>
      <c r="AJ311" s="272"/>
    </row>
    <row r="312" spans="1:36" ht="15.75" customHeight="1">
      <c r="A312" s="272"/>
      <c r="B312" s="274"/>
      <c r="C312" s="274"/>
      <c r="D312" s="273"/>
      <c r="E312" s="274"/>
      <c r="F312" s="274"/>
      <c r="G312" s="273"/>
      <c r="H312" s="273"/>
      <c r="I312" s="273"/>
      <c r="J312" s="273"/>
      <c r="K312" s="274"/>
      <c r="L312" s="274"/>
      <c r="M312" s="273"/>
      <c r="N312" s="273"/>
      <c r="O312" s="273"/>
      <c r="P312" s="273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  <c r="AA312" s="272"/>
      <c r="AB312" s="272"/>
      <c r="AC312" s="272"/>
      <c r="AD312" s="272"/>
      <c r="AE312" s="272"/>
      <c r="AF312" s="272"/>
      <c r="AG312" s="272"/>
      <c r="AH312" s="272"/>
      <c r="AI312" s="272"/>
      <c r="AJ312" s="272"/>
    </row>
    <row r="313" spans="1:36" ht="15.75" customHeight="1">
      <c r="A313" s="272"/>
      <c r="B313" s="274"/>
      <c r="C313" s="274"/>
      <c r="D313" s="273"/>
      <c r="E313" s="274"/>
      <c r="F313" s="274"/>
      <c r="G313" s="273"/>
      <c r="H313" s="273"/>
      <c r="I313" s="273"/>
      <c r="J313" s="273"/>
      <c r="K313" s="274"/>
      <c r="L313" s="274"/>
      <c r="M313" s="273"/>
      <c r="N313" s="273"/>
      <c r="O313" s="273"/>
      <c r="P313" s="273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  <c r="AI313" s="272"/>
      <c r="AJ313" s="272"/>
    </row>
    <row r="314" spans="1:36" ht="15.75" customHeight="1">
      <c r="A314" s="272"/>
      <c r="B314" s="274"/>
      <c r="C314" s="274"/>
      <c r="D314" s="273"/>
      <c r="E314" s="274"/>
      <c r="F314" s="274"/>
      <c r="G314" s="273"/>
      <c r="H314" s="273"/>
      <c r="I314" s="273"/>
      <c r="J314" s="273"/>
      <c r="K314" s="274"/>
      <c r="L314" s="274"/>
      <c r="M314" s="273"/>
      <c r="N314" s="273"/>
      <c r="O314" s="273"/>
      <c r="P314" s="273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  <c r="AA314" s="272"/>
      <c r="AB314" s="272"/>
      <c r="AC314" s="272"/>
      <c r="AD314" s="272"/>
      <c r="AE314" s="272"/>
      <c r="AF314" s="272"/>
      <c r="AG314" s="272"/>
      <c r="AH314" s="272"/>
      <c r="AI314" s="272"/>
      <c r="AJ314" s="272"/>
    </row>
    <row r="315" spans="1:36" ht="15.75" customHeight="1">
      <c r="A315" s="272"/>
      <c r="B315" s="274"/>
      <c r="C315" s="274"/>
      <c r="D315" s="273"/>
      <c r="E315" s="274"/>
      <c r="F315" s="274"/>
      <c r="G315" s="273"/>
      <c r="H315" s="273"/>
      <c r="I315" s="273"/>
      <c r="J315" s="273"/>
      <c r="K315" s="274"/>
      <c r="L315" s="274"/>
      <c r="M315" s="273"/>
      <c r="N315" s="273"/>
      <c r="O315" s="273"/>
      <c r="P315" s="273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  <c r="AA315" s="272"/>
      <c r="AB315" s="272"/>
      <c r="AC315" s="272"/>
      <c r="AD315" s="272"/>
      <c r="AE315" s="272"/>
      <c r="AF315" s="272"/>
      <c r="AG315" s="272"/>
      <c r="AH315" s="272"/>
      <c r="AI315" s="272"/>
      <c r="AJ315" s="272"/>
    </row>
    <row r="316" spans="1:36" ht="15.75" customHeight="1">
      <c r="A316" s="272"/>
      <c r="B316" s="274"/>
      <c r="C316" s="274"/>
      <c r="D316" s="273"/>
      <c r="E316" s="274"/>
      <c r="F316" s="274"/>
      <c r="G316" s="273"/>
      <c r="H316" s="273"/>
      <c r="I316" s="273"/>
      <c r="J316" s="273"/>
      <c r="K316" s="274"/>
      <c r="L316" s="274"/>
      <c r="M316" s="273"/>
      <c r="N316" s="273"/>
      <c r="O316" s="273"/>
      <c r="P316" s="273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272"/>
      <c r="AG316" s="272"/>
      <c r="AH316" s="272"/>
      <c r="AI316" s="272"/>
      <c r="AJ316" s="272"/>
    </row>
    <row r="317" spans="1:36" ht="15.75" customHeight="1">
      <c r="A317" s="272"/>
      <c r="B317" s="274"/>
      <c r="C317" s="274"/>
      <c r="D317" s="273"/>
      <c r="E317" s="274"/>
      <c r="F317" s="274"/>
      <c r="G317" s="273"/>
      <c r="H317" s="273"/>
      <c r="I317" s="273"/>
      <c r="J317" s="273"/>
      <c r="K317" s="274"/>
      <c r="L317" s="274"/>
      <c r="M317" s="273"/>
      <c r="N317" s="273"/>
      <c r="O317" s="273"/>
      <c r="P317" s="273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  <c r="AA317" s="272"/>
      <c r="AB317" s="272"/>
      <c r="AC317" s="272"/>
      <c r="AD317" s="272"/>
      <c r="AE317" s="272"/>
      <c r="AF317" s="272"/>
      <c r="AG317" s="272"/>
      <c r="AH317" s="272"/>
      <c r="AI317" s="272"/>
      <c r="AJ317" s="272"/>
    </row>
    <row r="318" spans="1:36" ht="15.75" customHeight="1">
      <c r="A318" s="272"/>
      <c r="B318" s="274"/>
      <c r="C318" s="274"/>
      <c r="D318" s="273"/>
      <c r="E318" s="274"/>
      <c r="F318" s="274"/>
      <c r="G318" s="273"/>
      <c r="H318" s="273"/>
      <c r="I318" s="273"/>
      <c r="J318" s="273"/>
      <c r="K318" s="274"/>
      <c r="L318" s="274"/>
      <c r="M318" s="273"/>
      <c r="N318" s="273"/>
      <c r="O318" s="273"/>
      <c r="P318" s="273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  <c r="AA318" s="272"/>
      <c r="AB318" s="272"/>
      <c r="AC318" s="272"/>
      <c r="AD318" s="272"/>
      <c r="AE318" s="272"/>
      <c r="AF318" s="272"/>
      <c r="AG318" s="272"/>
      <c r="AH318" s="272"/>
      <c r="AI318" s="272"/>
      <c r="AJ318" s="272"/>
    </row>
    <row r="319" spans="1:36" ht="15.75" customHeight="1">
      <c r="A319" s="272"/>
      <c r="B319" s="274"/>
      <c r="C319" s="274"/>
      <c r="D319" s="273"/>
      <c r="E319" s="274"/>
      <c r="F319" s="274"/>
      <c r="G319" s="273"/>
      <c r="H319" s="273"/>
      <c r="I319" s="273"/>
      <c r="J319" s="273"/>
      <c r="K319" s="274"/>
      <c r="L319" s="274"/>
      <c r="M319" s="273"/>
      <c r="N319" s="273"/>
      <c r="O319" s="273"/>
      <c r="P319" s="273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  <c r="AA319" s="272"/>
      <c r="AB319" s="272"/>
      <c r="AC319" s="272"/>
      <c r="AD319" s="272"/>
      <c r="AE319" s="272"/>
      <c r="AF319" s="272"/>
      <c r="AG319" s="272"/>
      <c r="AH319" s="272"/>
      <c r="AI319" s="272"/>
      <c r="AJ319" s="272"/>
    </row>
    <row r="320" spans="1:36" ht="15.75" customHeight="1">
      <c r="A320" s="272"/>
      <c r="B320" s="274"/>
      <c r="C320" s="274"/>
      <c r="D320" s="273"/>
      <c r="E320" s="274"/>
      <c r="F320" s="274"/>
      <c r="G320" s="273"/>
      <c r="H320" s="273"/>
      <c r="I320" s="273"/>
      <c r="J320" s="273"/>
      <c r="K320" s="274"/>
      <c r="L320" s="274"/>
      <c r="M320" s="273"/>
      <c r="N320" s="273"/>
      <c r="O320" s="273"/>
      <c r="P320" s="273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  <c r="AI320" s="272"/>
      <c r="AJ320" s="272"/>
    </row>
    <row r="321" spans="1:36" ht="15.75" customHeight="1">
      <c r="A321" s="272"/>
      <c r="B321" s="274"/>
      <c r="C321" s="274"/>
      <c r="D321" s="273"/>
      <c r="E321" s="274"/>
      <c r="F321" s="274"/>
      <c r="G321" s="273"/>
      <c r="H321" s="273"/>
      <c r="I321" s="273"/>
      <c r="J321" s="273"/>
      <c r="K321" s="274"/>
      <c r="L321" s="274"/>
      <c r="M321" s="273"/>
      <c r="N321" s="273"/>
      <c r="O321" s="273"/>
      <c r="P321" s="273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  <c r="AI321" s="272"/>
      <c r="AJ321" s="272"/>
    </row>
    <row r="322" spans="1:36" ht="15.75" customHeight="1">
      <c r="A322" s="272"/>
      <c r="B322" s="274"/>
      <c r="C322" s="274"/>
      <c r="D322" s="273"/>
      <c r="E322" s="274"/>
      <c r="F322" s="274"/>
      <c r="G322" s="273"/>
      <c r="H322" s="273"/>
      <c r="I322" s="273"/>
      <c r="J322" s="273"/>
      <c r="K322" s="274"/>
      <c r="L322" s="274"/>
      <c r="M322" s="273"/>
      <c r="N322" s="273"/>
      <c r="O322" s="273"/>
      <c r="P322" s="273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  <c r="AA322" s="272"/>
      <c r="AB322" s="272"/>
      <c r="AC322" s="272"/>
      <c r="AD322" s="272"/>
      <c r="AE322" s="272"/>
      <c r="AF322" s="272"/>
      <c r="AG322" s="272"/>
      <c r="AH322" s="272"/>
      <c r="AI322" s="272"/>
      <c r="AJ322" s="272"/>
    </row>
    <row r="323" spans="1:36" ht="15.75" customHeight="1">
      <c r="A323" s="272"/>
      <c r="B323" s="274"/>
      <c r="C323" s="274"/>
      <c r="D323" s="273"/>
      <c r="E323" s="274"/>
      <c r="F323" s="274"/>
      <c r="G323" s="273"/>
      <c r="H323" s="273"/>
      <c r="I323" s="273"/>
      <c r="J323" s="273"/>
      <c r="K323" s="274"/>
      <c r="L323" s="274"/>
      <c r="M323" s="273"/>
      <c r="N323" s="273"/>
      <c r="O323" s="273"/>
      <c r="P323" s="273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  <c r="AA323" s="272"/>
      <c r="AB323" s="272"/>
      <c r="AC323" s="272"/>
      <c r="AD323" s="272"/>
      <c r="AE323" s="272"/>
      <c r="AF323" s="272"/>
      <c r="AG323" s="272"/>
      <c r="AH323" s="272"/>
      <c r="AI323" s="272"/>
      <c r="AJ323" s="272"/>
    </row>
    <row r="324" spans="1:36" ht="15.75" customHeight="1">
      <c r="A324" s="272"/>
      <c r="B324" s="274"/>
      <c r="C324" s="274"/>
      <c r="D324" s="273"/>
      <c r="E324" s="274"/>
      <c r="F324" s="274"/>
      <c r="G324" s="273"/>
      <c r="H324" s="273"/>
      <c r="I324" s="273"/>
      <c r="J324" s="273"/>
      <c r="K324" s="274"/>
      <c r="L324" s="274"/>
      <c r="M324" s="273"/>
      <c r="N324" s="273"/>
      <c r="O324" s="273"/>
      <c r="P324" s="273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272"/>
      <c r="AG324" s="272"/>
      <c r="AH324" s="272"/>
      <c r="AI324" s="272"/>
      <c r="AJ324" s="272"/>
    </row>
    <row r="325" spans="1:36" ht="15.75" customHeight="1">
      <c r="A325" s="272"/>
      <c r="B325" s="274"/>
      <c r="C325" s="274"/>
      <c r="D325" s="273"/>
      <c r="E325" s="274"/>
      <c r="F325" s="274"/>
      <c r="G325" s="273"/>
      <c r="H325" s="273"/>
      <c r="I325" s="273"/>
      <c r="J325" s="273"/>
      <c r="K325" s="274"/>
      <c r="L325" s="274"/>
      <c r="M325" s="273"/>
      <c r="N325" s="273"/>
      <c r="O325" s="273"/>
      <c r="P325" s="273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  <c r="AA325" s="272"/>
      <c r="AB325" s="272"/>
      <c r="AC325" s="272"/>
      <c r="AD325" s="272"/>
      <c r="AE325" s="272"/>
      <c r="AF325" s="272"/>
      <c r="AG325" s="272"/>
      <c r="AH325" s="272"/>
      <c r="AI325" s="272"/>
      <c r="AJ325" s="272"/>
    </row>
    <row r="326" spans="1:36" ht="15.75" customHeight="1">
      <c r="A326" s="272"/>
      <c r="B326" s="274"/>
      <c r="C326" s="274"/>
      <c r="D326" s="273"/>
      <c r="E326" s="274"/>
      <c r="F326" s="274"/>
      <c r="G326" s="273"/>
      <c r="H326" s="273"/>
      <c r="I326" s="273"/>
      <c r="J326" s="273"/>
      <c r="K326" s="274"/>
      <c r="L326" s="274"/>
      <c r="M326" s="273"/>
      <c r="N326" s="273"/>
      <c r="O326" s="273"/>
      <c r="P326" s="273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  <c r="AA326" s="272"/>
      <c r="AB326" s="272"/>
      <c r="AC326" s="272"/>
      <c r="AD326" s="272"/>
      <c r="AE326" s="272"/>
      <c r="AF326" s="272"/>
      <c r="AG326" s="272"/>
      <c r="AH326" s="272"/>
      <c r="AI326" s="272"/>
      <c r="AJ326" s="272"/>
    </row>
    <row r="327" spans="1:36" ht="15.75" customHeight="1">
      <c r="A327" s="272"/>
      <c r="B327" s="274"/>
      <c r="C327" s="274"/>
      <c r="D327" s="273"/>
      <c r="E327" s="274"/>
      <c r="F327" s="274"/>
      <c r="G327" s="273"/>
      <c r="H327" s="273"/>
      <c r="I327" s="273"/>
      <c r="J327" s="273"/>
      <c r="K327" s="274"/>
      <c r="L327" s="274"/>
      <c r="M327" s="273"/>
      <c r="N327" s="273"/>
      <c r="O327" s="273"/>
      <c r="P327" s="273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  <c r="AA327" s="272"/>
      <c r="AB327" s="272"/>
      <c r="AC327" s="272"/>
      <c r="AD327" s="272"/>
      <c r="AE327" s="272"/>
      <c r="AF327" s="272"/>
      <c r="AG327" s="272"/>
      <c r="AH327" s="272"/>
      <c r="AI327" s="272"/>
      <c r="AJ327" s="272"/>
    </row>
    <row r="328" spans="1:36" ht="15.75" customHeight="1">
      <c r="A328" s="272"/>
      <c r="B328" s="274"/>
      <c r="C328" s="274"/>
      <c r="D328" s="273"/>
      <c r="E328" s="274"/>
      <c r="F328" s="274"/>
      <c r="G328" s="273"/>
      <c r="H328" s="273"/>
      <c r="I328" s="273"/>
      <c r="J328" s="273"/>
      <c r="K328" s="274"/>
      <c r="L328" s="274"/>
      <c r="M328" s="273"/>
      <c r="N328" s="273"/>
      <c r="O328" s="273"/>
      <c r="P328" s="273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  <c r="AI328" s="272"/>
      <c r="AJ328" s="272"/>
    </row>
    <row r="329" spans="1:36" ht="15.75" customHeight="1">
      <c r="A329" s="272"/>
      <c r="B329" s="274"/>
      <c r="C329" s="274"/>
      <c r="D329" s="273"/>
      <c r="E329" s="274"/>
      <c r="F329" s="274"/>
      <c r="G329" s="273"/>
      <c r="H329" s="273"/>
      <c r="I329" s="273"/>
      <c r="J329" s="273"/>
      <c r="K329" s="274"/>
      <c r="L329" s="274"/>
      <c r="M329" s="273"/>
      <c r="N329" s="273"/>
      <c r="O329" s="273"/>
      <c r="P329" s="273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  <c r="AI329" s="272"/>
      <c r="AJ329" s="272"/>
    </row>
    <row r="330" spans="1:36" ht="15.75" customHeight="1">
      <c r="A330" s="272"/>
      <c r="B330" s="274"/>
      <c r="C330" s="274"/>
      <c r="D330" s="273"/>
      <c r="E330" s="274"/>
      <c r="F330" s="274"/>
      <c r="G330" s="273"/>
      <c r="H330" s="273"/>
      <c r="I330" s="273"/>
      <c r="J330" s="273"/>
      <c r="K330" s="274"/>
      <c r="L330" s="274"/>
      <c r="M330" s="273"/>
      <c r="N330" s="273"/>
      <c r="O330" s="273"/>
      <c r="P330" s="273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  <c r="AI330" s="272"/>
      <c r="AJ330" s="272"/>
    </row>
    <row r="331" spans="1:36" ht="15.75" customHeight="1">
      <c r="A331" s="272"/>
      <c r="B331" s="274"/>
      <c r="C331" s="274"/>
      <c r="D331" s="273"/>
      <c r="E331" s="274"/>
      <c r="F331" s="274"/>
      <c r="G331" s="273"/>
      <c r="H331" s="273"/>
      <c r="I331" s="273"/>
      <c r="J331" s="273"/>
      <c r="K331" s="274"/>
      <c r="L331" s="274"/>
      <c r="M331" s="273"/>
      <c r="N331" s="273"/>
      <c r="O331" s="273"/>
      <c r="P331" s="273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  <c r="AA331" s="272"/>
      <c r="AB331" s="272"/>
      <c r="AC331" s="272"/>
      <c r="AD331" s="272"/>
      <c r="AE331" s="272"/>
      <c r="AF331" s="272"/>
      <c r="AG331" s="272"/>
      <c r="AH331" s="272"/>
      <c r="AI331" s="272"/>
      <c r="AJ331" s="272"/>
    </row>
    <row r="332" spans="1:36" ht="15.75" customHeight="1">
      <c r="A332" s="272"/>
      <c r="B332" s="274"/>
      <c r="C332" s="274"/>
      <c r="D332" s="273"/>
      <c r="E332" s="274"/>
      <c r="F332" s="274"/>
      <c r="G332" s="273"/>
      <c r="H332" s="273"/>
      <c r="I332" s="273"/>
      <c r="J332" s="273"/>
      <c r="K332" s="274"/>
      <c r="L332" s="274"/>
      <c r="M332" s="273"/>
      <c r="N332" s="273"/>
      <c r="O332" s="273"/>
      <c r="P332" s="273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  <c r="AI332" s="272"/>
      <c r="AJ332" s="272"/>
    </row>
    <row r="333" spans="1:36" ht="15.75" customHeight="1">
      <c r="A333" s="272"/>
      <c r="B333" s="274"/>
      <c r="C333" s="274"/>
      <c r="D333" s="273"/>
      <c r="E333" s="274"/>
      <c r="F333" s="274"/>
      <c r="G333" s="273"/>
      <c r="H333" s="273"/>
      <c r="I333" s="273"/>
      <c r="J333" s="273"/>
      <c r="K333" s="274"/>
      <c r="L333" s="274"/>
      <c r="M333" s="273"/>
      <c r="N333" s="273"/>
      <c r="O333" s="273"/>
      <c r="P333" s="273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  <c r="AA333" s="272"/>
      <c r="AB333" s="272"/>
      <c r="AC333" s="272"/>
      <c r="AD333" s="272"/>
      <c r="AE333" s="272"/>
      <c r="AF333" s="272"/>
      <c r="AG333" s="272"/>
      <c r="AH333" s="272"/>
      <c r="AI333" s="272"/>
      <c r="AJ333" s="272"/>
    </row>
    <row r="334" spans="1:36" ht="15.75" customHeight="1">
      <c r="A334" s="272"/>
      <c r="B334" s="274"/>
      <c r="C334" s="274"/>
      <c r="D334" s="273"/>
      <c r="E334" s="274"/>
      <c r="F334" s="274"/>
      <c r="G334" s="273"/>
      <c r="H334" s="273"/>
      <c r="I334" s="273"/>
      <c r="J334" s="273"/>
      <c r="K334" s="274"/>
      <c r="L334" s="274"/>
      <c r="M334" s="273"/>
      <c r="N334" s="273"/>
      <c r="O334" s="273"/>
      <c r="P334" s="273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  <c r="AA334" s="272"/>
      <c r="AB334" s="272"/>
      <c r="AC334" s="272"/>
      <c r="AD334" s="272"/>
      <c r="AE334" s="272"/>
      <c r="AF334" s="272"/>
      <c r="AG334" s="272"/>
      <c r="AH334" s="272"/>
      <c r="AI334" s="272"/>
      <c r="AJ334" s="272"/>
    </row>
    <row r="335" spans="1:36" ht="15.75" customHeight="1">
      <c r="A335" s="272"/>
      <c r="B335" s="274"/>
      <c r="C335" s="274"/>
      <c r="D335" s="273"/>
      <c r="E335" s="274"/>
      <c r="F335" s="274"/>
      <c r="G335" s="273"/>
      <c r="H335" s="273"/>
      <c r="I335" s="273"/>
      <c r="J335" s="273"/>
      <c r="K335" s="274"/>
      <c r="L335" s="274"/>
      <c r="M335" s="273"/>
      <c r="N335" s="273"/>
      <c r="O335" s="273"/>
      <c r="P335" s="273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  <c r="AA335" s="272"/>
      <c r="AB335" s="272"/>
      <c r="AC335" s="272"/>
      <c r="AD335" s="272"/>
      <c r="AE335" s="272"/>
      <c r="AF335" s="272"/>
      <c r="AG335" s="272"/>
      <c r="AH335" s="272"/>
      <c r="AI335" s="272"/>
      <c r="AJ335" s="272"/>
    </row>
    <row r="336" spans="1:36" ht="15.75" customHeight="1">
      <c r="A336" s="272"/>
      <c r="B336" s="274"/>
      <c r="C336" s="274"/>
      <c r="D336" s="273"/>
      <c r="E336" s="274"/>
      <c r="F336" s="274"/>
      <c r="G336" s="273"/>
      <c r="H336" s="273"/>
      <c r="I336" s="273"/>
      <c r="J336" s="273"/>
      <c r="K336" s="274"/>
      <c r="L336" s="274"/>
      <c r="M336" s="273"/>
      <c r="N336" s="273"/>
      <c r="O336" s="273"/>
      <c r="P336" s="273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  <c r="AA336" s="272"/>
      <c r="AB336" s="272"/>
      <c r="AC336" s="272"/>
      <c r="AD336" s="272"/>
      <c r="AE336" s="272"/>
      <c r="AF336" s="272"/>
      <c r="AG336" s="272"/>
      <c r="AH336" s="272"/>
      <c r="AI336" s="272"/>
      <c r="AJ336" s="272"/>
    </row>
    <row r="337" spans="1:36" ht="15.75" customHeight="1">
      <c r="A337" s="272"/>
      <c r="B337" s="274"/>
      <c r="C337" s="274"/>
      <c r="D337" s="273"/>
      <c r="E337" s="274"/>
      <c r="F337" s="274"/>
      <c r="G337" s="273"/>
      <c r="H337" s="273"/>
      <c r="I337" s="273"/>
      <c r="J337" s="273"/>
      <c r="K337" s="274"/>
      <c r="L337" s="274"/>
      <c r="M337" s="273"/>
      <c r="N337" s="273"/>
      <c r="O337" s="273"/>
      <c r="P337" s="273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  <c r="AA337" s="272"/>
      <c r="AB337" s="272"/>
      <c r="AC337" s="272"/>
      <c r="AD337" s="272"/>
      <c r="AE337" s="272"/>
      <c r="AF337" s="272"/>
      <c r="AG337" s="272"/>
      <c r="AH337" s="272"/>
      <c r="AI337" s="272"/>
      <c r="AJ337" s="272"/>
    </row>
    <row r="338" spans="1:36" ht="15.75" customHeight="1">
      <c r="A338" s="272"/>
      <c r="B338" s="274"/>
      <c r="C338" s="274"/>
      <c r="D338" s="273"/>
      <c r="E338" s="274"/>
      <c r="F338" s="274"/>
      <c r="G338" s="273"/>
      <c r="H338" s="273"/>
      <c r="I338" s="273"/>
      <c r="J338" s="273"/>
      <c r="K338" s="274"/>
      <c r="L338" s="274"/>
      <c r="M338" s="273"/>
      <c r="N338" s="273"/>
      <c r="O338" s="273"/>
      <c r="P338" s="273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72"/>
      <c r="AF338" s="272"/>
      <c r="AG338" s="272"/>
      <c r="AH338" s="272"/>
      <c r="AI338" s="272"/>
      <c r="AJ338" s="272"/>
    </row>
    <row r="339" spans="1:36" ht="15.75" customHeight="1">
      <c r="A339" s="272"/>
      <c r="B339" s="274"/>
      <c r="C339" s="274"/>
      <c r="D339" s="273"/>
      <c r="E339" s="274"/>
      <c r="F339" s="274"/>
      <c r="G339" s="273"/>
      <c r="H339" s="273"/>
      <c r="I339" s="273"/>
      <c r="J339" s="273"/>
      <c r="K339" s="274"/>
      <c r="L339" s="274"/>
      <c r="M339" s="273"/>
      <c r="N339" s="273"/>
      <c r="O339" s="273"/>
      <c r="P339" s="273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  <c r="AA339" s="272"/>
      <c r="AB339" s="272"/>
      <c r="AC339" s="272"/>
      <c r="AD339" s="272"/>
      <c r="AE339" s="272"/>
      <c r="AF339" s="272"/>
      <c r="AG339" s="272"/>
      <c r="AH339" s="272"/>
      <c r="AI339" s="272"/>
      <c r="AJ339" s="272"/>
    </row>
    <row r="340" spans="1:36" ht="15.75" customHeight="1">
      <c r="A340" s="272"/>
      <c r="B340" s="274"/>
      <c r="C340" s="274"/>
      <c r="D340" s="273"/>
      <c r="E340" s="274"/>
      <c r="F340" s="274"/>
      <c r="G340" s="273"/>
      <c r="H340" s="273"/>
      <c r="I340" s="273"/>
      <c r="J340" s="273"/>
      <c r="K340" s="274"/>
      <c r="L340" s="274"/>
      <c r="M340" s="273"/>
      <c r="N340" s="273"/>
      <c r="O340" s="273"/>
      <c r="P340" s="273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72"/>
      <c r="AF340" s="272"/>
      <c r="AG340" s="272"/>
      <c r="AH340" s="272"/>
      <c r="AI340" s="272"/>
      <c r="AJ340" s="272"/>
    </row>
    <row r="341" spans="1:36" ht="15.75" customHeight="1">
      <c r="A341" s="272"/>
      <c r="B341" s="274"/>
      <c r="C341" s="274"/>
      <c r="D341" s="273"/>
      <c r="E341" s="274"/>
      <c r="F341" s="274"/>
      <c r="G341" s="273"/>
      <c r="H341" s="273"/>
      <c r="I341" s="273"/>
      <c r="J341" s="273"/>
      <c r="K341" s="274"/>
      <c r="L341" s="274"/>
      <c r="M341" s="273"/>
      <c r="N341" s="273"/>
      <c r="O341" s="273"/>
      <c r="P341" s="273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72"/>
      <c r="AF341" s="272"/>
      <c r="AG341" s="272"/>
      <c r="AH341" s="272"/>
      <c r="AI341" s="272"/>
      <c r="AJ341" s="272"/>
    </row>
    <row r="342" spans="1:36" ht="15.75" customHeight="1">
      <c r="A342" s="272"/>
      <c r="B342" s="274"/>
      <c r="C342" s="274"/>
      <c r="D342" s="273"/>
      <c r="E342" s="274"/>
      <c r="F342" s="274"/>
      <c r="G342" s="273"/>
      <c r="H342" s="273"/>
      <c r="I342" s="273"/>
      <c r="J342" s="273"/>
      <c r="K342" s="274"/>
      <c r="L342" s="274"/>
      <c r="M342" s="273"/>
      <c r="N342" s="273"/>
      <c r="O342" s="273"/>
      <c r="P342" s="273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  <c r="AI342" s="272"/>
      <c r="AJ342" s="272"/>
    </row>
    <row r="343" spans="1:36" ht="15.75" customHeight="1">
      <c r="A343" s="272"/>
      <c r="B343" s="274"/>
      <c r="C343" s="274"/>
      <c r="D343" s="273"/>
      <c r="E343" s="274"/>
      <c r="F343" s="274"/>
      <c r="G343" s="273"/>
      <c r="H343" s="273"/>
      <c r="I343" s="273"/>
      <c r="J343" s="273"/>
      <c r="K343" s="274"/>
      <c r="L343" s="274"/>
      <c r="M343" s="273"/>
      <c r="N343" s="273"/>
      <c r="O343" s="273"/>
      <c r="P343" s="273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  <c r="AI343" s="272"/>
      <c r="AJ343" s="272"/>
    </row>
    <row r="344" spans="1:36" ht="15.75" customHeight="1">
      <c r="A344" s="272"/>
      <c r="B344" s="274"/>
      <c r="C344" s="274"/>
      <c r="D344" s="273"/>
      <c r="E344" s="274"/>
      <c r="F344" s="274"/>
      <c r="G344" s="273"/>
      <c r="H344" s="273"/>
      <c r="I344" s="273"/>
      <c r="J344" s="273"/>
      <c r="K344" s="274"/>
      <c r="L344" s="274"/>
      <c r="M344" s="273"/>
      <c r="N344" s="273"/>
      <c r="O344" s="273"/>
      <c r="P344" s="273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  <c r="AI344" s="272"/>
      <c r="AJ344" s="272"/>
    </row>
    <row r="345" spans="1:36" ht="15.75" customHeight="1">
      <c r="A345" s="272"/>
      <c r="B345" s="274"/>
      <c r="C345" s="274"/>
      <c r="D345" s="273"/>
      <c r="E345" s="274"/>
      <c r="F345" s="274"/>
      <c r="G345" s="273"/>
      <c r="H345" s="273"/>
      <c r="I345" s="273"/>
      <c r="J345" s="273"/>
      <c r="K345" s="274"/>
      <c r="L345" s="274"/>
      <c r="M345" s="273"/>
      <c r="N345" s="273"/>
      <c r="O345" s="273"/>
      <c r="P345" s="273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  <c r="AI345" s="272"/>
      <c r="AJ345" s="272"/>
    </row>
    <row r="346" spans="1:36" ht="15.75" customHeight="1">
      <c r="A346" s="272"/>
      <c r="B346" s="274"/>
      <c r="C346" s="274"/>
      <c r="D346" s="273"/>
      <c r="E346" s="274"/>
      <c r="F346" s="274"/>
      <c r="G346" s="273"/>
      <c r="H346" s="273"/>
      <c r="I346" s="273"/>
      <c r="J346" s="273"/>
      <c r="K346" s="274"/>
      <c r="L346" s="274"/>
      <c r="M346" s="273"/>
      <c r="N346" s="273"/>
      <c r="O346" s="273"/>
      <c r="P346" s="273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72"/>
      <c r="AF346" s="272"/>
      <c r="AG346" s="272"/>
      <c r="AH346" s="272"/>
      <c r="AI346" s="272"/>
      <c r="AJ346" s="272"/>
    </row>
    <row r="347" spans="1:36" ht="15.75" customHeight="1">
      <c r="A347" s="272"/>
      <c r="B347" s="274"/>
      <c r="C347" s="274"/>
      <c r="D347" s="273"/>
      <c r="E347" s="274"/>
      <c r="F347" s="274"/>
      <c r="G347" s="273"/>
      <c r="H347" s="273"/>
      <c r="I347" s="273"/>
      <c r="J347" s="273"/>
      <c r="K347" s="274"/>
      <c r="L347" s="274"/>
      <c r="M347" s="273"/>
      <c r="N347" s="273"/>
      <c r="O347" s="273"/>
      <c r="P347" s="273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  <c r="AA347" s="272"/>
      <c r="AB347" s="272"/>
      <c r="AC347" s="272"/>
      <c r="AD347" s="272"/>
      <c r="AE347" s="272"/>
      <c r="AF347" s="272"/>
      <c r="AG347" s="272"/>
      <c r="AH347" s="272"/>
      <c r="AI347" s="272"/>
      <c r="AJ347" s="272"/>
    </row>
    <row r="348" spans="1:36" ht="15.75" customHeight="1">
      <c r="A348" s="272"/>
      <c r="B348" s="274"/>
      <c r="C348" s="274"/>
      <c r="D348" s="273"/>
      <c r="E348" s="274"/>
      <c r="F348" s="274"/>
      <c r="G348" s="273"/>
      <c r="H348" s="273"/>
      <c r="I348" s="273"/>
      <c r="J348" s="273"/>
      <c r="K348" s="274"/>
      <c r="L348" s="274"/>
      <c r="M348" s="273"/>
      <c r="N348" s="273"/>
      <c r="O348" s="273"/>
      <c r="P348" s="273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  <c r="AA348" s="272"/>
      <c r="AB348" s="272"/>
      <c r="AC348" s="272"/>
      <c r="AD348" s="272"/>
      <c r="AE348" s="272"/>
      <c r="AF348" s="272"/>
      <c r="AG348" s="272"/>
      <c r="AH348" s="272"/>
      <c r="AI348" s="272"/>
      <c r="AJ348" s="272"/>
    </row>
    <row r="349" spans="1:36" ht="15.75" customHeight="1">
      <c r="A349" s="272"/>
      <c r="B349" s="274"/>
      <c r="C349" s="274"/>
      <c r="D349" s="273"/>
      <c r="E349" s="274"/>
      <c r="F349" s="274"/>
      <c r="G349" s="273"/>
      <c r="H349" s="273"/>
      <c r="I349" s="273"/>
      <c r="J349" s="273"/>
      <c r="K349" s="274"/>
      <c r="L349" s="274"/>
      <c r="M349" s="273"/>
      <c r="N349" s="273"/>
      <c r="O349" s="273"/>
      <c r="P349" s="273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  <c r="AA349" s="272"/>
      <c r="AB349" s="272"/>
      <c r="AC349" s="272"/>
      <c r="AD349" s="272"/>
      <c r="AE349" s="272"/>
      <c r="AF349" s="272"/>
      <c r="AG349" s="272"/>
      <c r="AH349" s="272"/>
      <c r="AI349" s="272"/>
      <c r="AJ349" s="272"/>
    </row>
    <row r="350" spans="1:36" ht="15.75" customHeight="1">
      <c r="A350" s="272"/>
      <c r="B350" s="274"/>
      <c r="C350" s="274"/>
      <c r="D350" s="273"/>
      <c r="E350" s="274"/>
      <c r="F350" s="274"/>
      <c r="G350" s="273"/>
      <c r="H350" s="273"/>
      <c r="I350" s="273"/>
      <c r="J350" s="273"/>
      <c r="K350" s="274"/>
      <c r="L350" s="274"/>
      <c r="M350" s="273"/>
      <c r="N350" s="273"/>
      <c r="O350" s="273"/>
      <c r="P350" s="273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  <c r="AA350" s="272"/>
      <c r="AB350" s="272"/>
      <c r="AC350" s="272"/>
      <c r="AD350" s="272"/>
      <c r="AE350" s="272"/>
      <c r="AF350" s="272"/>
      <c r="AG350" s="272"/>
      <c r="AH350" s="272"/>
      <c r="AI350" s="272"/>
      <c r="AJ350" s="272"/>
    </row>
    <row r="351" spans="1:36" ht="15.75" customHeight="1">
      <c r="A351" s="272"/>
      <c r="B351" s="274"/>
      <c r="C351" s="274"/>
      <c r="D351" s="273"/>
      <c r="E351" s="274"/>
      <c r="F351" s="274"/>
      <c r="G351" s="273"/>
      <c r="H351" s="273"/>
      <c r="I351" s="273"/>
      <c r="J351" s="273"/>
      <c r="K351" s="274"/>
      <c r="L351" s="274"/>
      <c r="M351" s="273"/>
      <c r="N351" s="273"/>
      <c r="O351" s="273"/>
      <c r="P351" s="273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  <c r="AA351" s="272"/>
      <c r="AB351" s="272"/>
      <c r="AC351" s="272"/>
      <c r="AD351" s="272"/>
      <c r="AE351" s="272"/>
      <c r="AF351" s="272"/>
      <c r="AG351" s="272"/>
      <c r="AH351" s="272"/>
      <c r="AI351" s="272"/>
      <c r="AJ351" s="272"/>
    </row>
    <row r="352" spans="1:36" ht="15.75" customHeight="1">
      <c r="A352" s="272"/>
      <c r="B352" s="274"/>
      <c r="C352" s="274"/>
      <c r="D352" s="273"/>
      <c r="E352" s="274"/>
      <c r="F352" s="274"/>
      <c r="G352" s="273"/>
      <c r="H352" s="273"/>
      <c r="I352" s="273"/>
      <c r="J352" s="273"/>
      <c r="K352" s="274"/>
      <c r="L352" s="274"/>
      <c r="M352" s="273"/>
      <c r="N352" s="273"/>
      <c r="O352" s="273"/>
      <c r="P352" s="273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  <c r="AA352" s="272"/>
      <c r="AB352" s="272"/>
      <c r="AC352" s="272"/>
      <c r="AD352" s="272"/>
      <c r="AE352" s="272"/>
      <c r="AF352" s="272"/>
      <c r="AG352" s="272"/>
      <c r="AH352" s="272"/>
      <c r="AI352" s="272"/>
      <c r="AJ352" s="272"/>
    </row>
    <row r="353" spans="1:36" ht="15.75" customHeight="1">
      <c r="A353" s="272"/>
      <c r="B353" s="274"/>
      <c r="C353" s="274"/>
      <c r="D353" s="273"/>
      <c r="E353" s="274"/>
      <c r="F353" s="274"/>
      <c r="G353" s="273"/>
      <c r="H353" s="273"/>
      <c r="I353" s="273"/>
      <c r="J353" s="273"/>
      <c r="K353" s="274"/>
      <c r="L353" s="274"/>
      <c r="M353" s="273"/>
      <c r="N353" s="273"/>
      <c r="O353" s="273"/>
      <c r="P353" s="273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  <c r="AA353" s="272"/>
      <c r="AB353" s="272"/>
      <c r="AC353" s="272"/>
      <c r="AD353" s="272"/>
      <c r="AE353" s="272"/>
      <c r="AF353" s="272"/>
      <c r="AG353" s="272"/>
      <c r="AH353" s="272"/>
      <c r="AI353" s="272"/>
      <c r="AJ353" s="272"/>
    </row>
    <row r="354" spans="1:36" ht="15.75" customHeight="1">
      <c r="A354" s="272"/>
      <c r="B354" s="274"/>
      <c r="C354" s="274"/>
      <c r="D354" s="273"/>
      <c r="E354" s="274"/>
      <c r="F354" s="274"/>
      <c r="G354" s="273"/>
      <c r="H354" s="273"/>
      <c r="I354" s="273"/>
      <c r="J354" s="273"/>
      <c r="K354" s="274"/>
      <c r="L354" s="274"/>
      <c r="M354" s="273"/>
      <c r="N354" s="273"/>
      <c r="O354" s="273"/>
      <c r="P354" s="273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  <c r="AA354" s="272"/>
      <c r="AB354" s="272"/>
      <c r="AC354" s="272"/>
      <c r="AD354" s="272"/>
      <c r="AE354" s="272"/>
      <c r="AF354" s="272"/>
      <c r="AG354" s="272"/>
      <c r="AH354" s="272"/>
      <c r="AI354" s="272"/>
      <c r="AJ354" s="272"/>
    </row>
    <row r="355" spans="1:36" ht="15.75" customHeight="1">
      <c r="A355" s="272"/>
      <c r="B355" s="274"/>
      <c r="C355" s="274"/>
      <c r="D355" s="273"/>
      <c r="E355" s="274"/>
      <c r="F355" s="274"/>
      <c r="G355" s="273"/>
      <c r="H355" s="273"/>
      <c r="I355" s="273"/>
      <c r="J355" s="273"/>
      <c r="K355" s="274"/>
      <c r="L355" s="274"/>
      <c r="M355" s="273"/>
      <c r="N355" s="273"/>
      <c r="O355" s="273"/>
      <c r="P355" s="273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  <c r="AA355" s="272"/>
      <c r="AB355" s="272"/>
      <c r="AC355" s="272"/>
      <c r="AD355" s="272"/>
      <c r="AE355" s="272"/>
      <c r="AF355" s="272"/>
      <c r="AG355" s="272"/>
      <c r="AH355" s="272"/>
      <c r="AI355" s="272"/>
      <c r="AJ355" s="272"/>
    </row>
    <row r="356" spans="1:36" ht="15.75" customHeight="1">
      <c r="A356" s="272"/>
      <c r="B356" s="274"/>
      <c r="C356" s="274"/>
      <c r="D356" s="273"/>
      <c r="E356" s="274"/>
      <c r="F356" s="274"/>
      <c r="G356" s="273"/>
      <c r="H356" s="273"/>
      <c r="I356" s="273"/>
      <c r="J356" s="273"/>
      <c r="K356" s="274"/>
      <c r="L356" s="274"/>
      <c r="M356" s="273"/>
      <c r="N356" s="273"/>
      <c r="O356" s="273"/>
      <c r="P356" s="273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  <c r="AA356" s="272"/>
      <c r="AB356" s="272"/>
      <c r="AC356" s="272"/>
      <c r="AD356" s="272"/>
      <c r="AE356" s="272"/>
      <c r="AF356" s="272"/>
      <c r="AG356" s="272"/>
      <c r="AH356" s="272"/>
      <c r="AI356" s="272"/>
      <c r="AJ356" s="272"/>
    </row>
    <row r="357" spans="1:36" ht="15.75" customHeight="1">
      <c r="A357" s="272"/>
      <c r="B357" s="274"/>
      <c r="C357" s="274"/>
      <c r="D357" s="273"/>
      <c r="E357" s="274"/>
      <c r="F357" s="274"/>
      <c r="G357" s="273"/>
      <c r="H357" s="273"/>
      <c r="I357" s="273"/>
      <c r="J357" s="273"/>
      <c r="K357" s="274"/>
      <c r="L357" s="274"/>
      <c r="M357" s="273"/>
      <c r="N357" s="273"/>
      <c r="O357" s="273"/>
      <c r="P357" s="273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  <c r="AA357" s="272"/>
      <c r="AB357" s="272"/>
      <c r="AC357" s="272"/>
      <c r="AD357" s="272"/>
      <c r="AE357" s="272"/>
      <c r="AF357" s="272"/>
      <c r="AG357" s="272"/>
      <c r="AH357" s="272"/>
      <c r="AI357" s="272"/>
      <c r="AJ357" s="272"/>
    </row>
    <row r="358" spans="1:36" ht="15.75" customHeight="1">
      <c r="A358" s="272"/>
      <c r="B358" s="274"/>
      <c r="C358" s="274"/>
      <c r="D358" s="273"/>
      <c r="E358" s="274"/>
      <c r="F358" s="274"/>
      <c r="G358" s="273"/>
      <c r="H358" s="273"/>
      <c r="I358" s="273"/>
      <c r="J358" s="273"/>
      <c r="K358" s="274"/>
      <c r="L358" s="274"/>
      <c r="M358" s="273"/>
      <c r="N358" s="273"/>
      <c r="O358" s="273"/>
      <c r="P358" s="273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  <c r="AA358" s="272"/>
      <c r="AB358" s="272"/>
      <c r="AC358" s="272"/>
      <c r="AD358" s="272"/>
      <c r="AE358" s="272"/>
      <c r="AF358" s="272"/>
      <c r="AG358" s="272"/>
      <c r="AH358" s="272"/>
      <c r="AI358" s="272"/>
      <c r="AJ358" s="272"/>
    </row>
    <row r="359" spans="1:36" ht="15.75" customHeight="1">
      <c r="A359" s="272"/>
      <c r="B359" s="274"/>
      <c r="C359" s="274"/>
      <c r="D359" s="273"/>
      <c r="E359" s="274"/>
      <c r="F359" s="274"/>
      <c r="G359" s="273"/>
      <c r="H359" s="273"/>
      <c r="I359" s="273"/>
      <c r="J359" s="273"/>
      <c r="K359" s="274"/>
      <c r="L359" s="274"/>
      <c r="M359" s="273"/>
      <c r="N359" s="273"/>
      <c r="O359" s="273"/>
      <c r="P359" s="273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  <c r="AA359" s="272"/>
      <c r="AB359" s="272"/>
      <c r="AC359" s="272"/>
      <c r="AD359" s="272"/>
      <c r="AE359" s="272"/>
      <c r="AF359" s="272"/>
      <c r="AG359" s="272"/>
      <c r="AH359" s="272"/>
      <c r="AI359" s="272"/>
      <c r="AJ359" s="272"/>
    </row>
    <row r="360" spans="1:36" ht="15.75" customHeight="1">
      <c r="A360" s="272"/>
      <c r="B360" s="274"/>
      <c r="C360" s="274"/>
      <c r="D360" s="273"/>
      <c r="E360" s="274"/>
      <c r="F360" s="274"/>
      <c r="G360" s="273"/>
      <c r="H360" s="273"/>
      <c r="I360" s="273"/>
      <c r="J360" s="273"/>
      <c r="K360" s="274"/>
      <c r="L360" s="274"/>
      <c r="M360" s="273"/>
      <c r="N360" s="273"/>
      <c r="O360" s="273"/>
      <c r="P360" s="273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  <c r="AA360" s="272"/>
      <c r="AB360" s="272"/>
      <c r="AC360" s="272"/>
      <c r="AD360" s="272"/>
      <c r="AE360" s="272"/>
      <c r="AF360" s="272"/>
      <c r="AG360" s="272"/>
      <c r="AH360" s="272"/>
      <c r="AI360" s="272"/>
      <c r="AJ360" s="272"/>
    </row>
    <row r="361" spans="1:36" ht="15.75" customHeight="1">
      <c r="A361" s="272"/>
      <c r="B361" s="274"/>
      <c r="C361" s="274"/>
      <c r="D361" s="273"/>
      <c r="E361" s="274"/>
      <c r="F361" s="274"/>
      <c r="G361" s="273"/>
      <c r="H361" s="273"/>
      <c r="I361" s="273"/>
      <c r="J361" s="273"/>
      <c r="K361" s="274"/>
      <c r="L361" s="274"/>
      <c r="M361" s="273"/>
      <c r="N361" s="273"/>
      <c r="O361" s="273"/>
      <c r="P361" s="273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  <c r="AA361" s="272"/>
      <c r="AB361" s="272"/>
      <c r="AC361" s="272"/>
      <c r="AD361" s="272"/>
      <c r="AE361" s="272"/>
      <c r="AF361" s="272"/>
      <c r="AG361" s="272"/>
      <c r="AH361" s="272"/>
      <c r="AI361" s="272"/>
      <c r="AJ361" s="272"/>
    </row>
    <row r="362" spans="1:36" ht="15.75" customHeight="1">
      <c r="A362" s="272"/>
      <c r="B362" s="274"/>
      <c r="C362" s="274"/>
      <c r="D362" s="273"/>
      <c r="E362" s="274"/>
      <c r="F362" s="274"/>
      <c r="G362" s="273"/>
      <c r="H362" s="273"/>
      <c r="I362" s="273"/>
      <c r="J362" s="273"/>
      <c r="K362" s="274"/>
      <c r="L362" s="274"/>
      <c r="M362" s="273"/>
      <c r="N362" s="273"/>
      <c r="O362" s="273"/>
      <c r="P362" s="273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  <c r="AA362" s="272"/>
      <c r="AB362" s="272"/>
      <c r="AC362" s="272"/>
      <c r="AD362" s="272"/>
      <c r="AE362" s="272"/>
      <c r="AF362" s="272"/>
      <c r="AG362" s="272"/>
      <c r="AH362" s="272"/>
      <c r="AI362" s="272"/>
      <c r="AJ362" s="272"/>
    </row>
    <row r="363" spans="1:36" ht="15.75" customHeight="1">
      <c r="A363" s="272"/>
      <c r="B363" s="274"/>
      <c r="C363" s="274"/>
      <c r="D363" s="273"/>
      <c r="E363" s="274"/>
      <c r="F363" s="274"/>
      <c r="G363" s="273"/>
      <c r="H363" s="273"/>
      <c r="I363" s="273"/>
      <c r="J363" s="273"/>
      <c r="K363" s="274"/>
      <c r="L363" s="274"/>
      <c r="M363" s="273"/>
      <c r="N363" s="273"/>
      <c r="O363" s="273"/>
      <c r="P363" s="273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  <c r="AA363" s="272"/>
      <c r="AB363" s="272"/>
      <c r="AC363" s="272"/>
      <c r="AD363" s="272"/>
      <c r="AE363" s="272"/>
      <c r="AF363" s="272"/>
      <c r="AG363" s="272"/>
      <c r="AH363" s="272"/>
      <c r="AI363" s="272"/>
      <c r="AJ363" s="272"/>
    </row>
    <row r="364" spans="1:36" ht="15.75" customHeight="1">
      <c r="A364" s="272"/>
      <c r="B364" s="274"/>
      <c r="C364" s="274"/>
      <c r="D364" s="273"/>
      <c r="E364" s="274"/>
      <c r="F364" s="274"/>
      <c r="G364" s="273"/>
      <c r="H364" s="273"/>
      <c r="I364" s="273"/>
      <c r="J364" s="273"/>
      <c r="K364" s="274"/>
      <c r="L364" s="274"/>
      <c r="M364" s="273"/>
      <c r="N364" s="273"/>
      <c r="O364" s="273"/>
      <c r="P364" s="273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  <c r="AA364" s="272"/>
      <c r="AB364" s="272"/>
      <c r="AC364" s="272"/>
      <c r="AD364" s="272"/>
      <c r="AE364" s="272"/>
      <c r="AF364" s="272"/>
      <c r="AG364" s="272"/>
      <c r="AH364" s="272"/>
      <c r="AI364" s="272"/>
      <c r="AJ364" s="272"/>
    </row>
    <row r="365" spans="1:36" ht="15.75" customHeight="1">
      <c r="A365" s="272"/>
      <c r="B365" s="274"/>
      <c r="C365" s="274"/>
      <c r="D365" s="273"/>
      <c r="E365" s="274"/>
      <c r="F365" s="274"/>
      <c r="G365" s="273"/>
      <c r="H365" s="273"/>
      <c r="I365" s="273"/>
      <c r="J365" s="273"/>
      <c r="K365" s="274"/>
      <c r="L365" s="274"/>
      <c r="M365" s="273"/>
      <c r="N365" s="273"/>
      <c r="O365" s="273"/>
      <c r="P365" s="273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  <c r="AA365" s="272"/>
      <c r="AB365" s="272"/>
      <c r="AC365" s="272"/>
      <c r="AD365" s="272"/>
      <c r="AE365" s="272"/>
      <c r="AF365" s="272"/>
      <c r="AG365" s="272"/>
      <c r="AH365" s="272"/>
      <c r="AI365" s="272"/>
      <c r="AJ365" s="272"/>
    </row>
    <row r="366" spans="1:36" ht="15.75" customHeight="1">
      <c r="A366" s="272"/>
      <c r="B366" s="274"/>
      <c r="C366" s="274"/>
      <c r="D366" s="273"/>
      <c r="E366" s="274"/>
      <c r="F366" s="274"/>
      <c r="G366" s="273"/>
      <c r="H366" s="273"/>
      <c r="I366" s="273"/>
      <c r="J366" s="273"/>
      <c r="K366" s="274"/>
      <c r="L366" s="274"/>
      <c r="M366" s="273"/>
      <c r="N366" s="273"/>
      <c r="O366" s="273"/>
      <c r="P366" s="273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72"/>
      <c r="AF366" s="272"/>
      <c r="AG366" s="272"/>
      <c r="AH366" s="272"/>
      <c r="AI366" s="272"/>
      <c r="AJ366" s="272"/>
    </row>
    <row r="367" spans="1:36" ht="15.75" customHeight="1">
      <c r="A367" s="272"/>
      <c r="B367" s="274"/>
      <c r="C367" s="274"/>
      <c r="D367" s="273"/>
      <c r="E367" s="274"/>
      <c r="F367" s="274"/>
      <c r="G367" s="273"/>
      <c r="H367" s="273"/>
      <c r="I367" s="273"/>
      <c r="J367" s="273"/>
      <c r="K367" s="274"/>
      <c r="L367" s="274"/>
      <c r="M367" s="273"/>
      <c r="N367" s="273"/>
      <c r="O367" s="273"/>
      <c r="P367" s="273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2"/>
      <c r="AJ367" s="272"/>
    </row>
    <row r="368" spans="1:36" ht="15.75" customHeight="1">
      <c r="A368" s="272"/>
      <c r="B368" s="274"/>
      <c r="C368" s="274"/>
      <c r="D368" s="273"/>
      <c r="E368" s="274"/>
      <c r="F368" s="274"/>
      <c r="G368" s="273"/>
      <c r="H368" s="273"/>
      <c r="I368" s="273"/>
      <c r="J368" s="273"/>
      <c r="K368" s="274"/>
      <c r="L368" s="274"/>
      <c r="M368" s="273"/>
      <c r="N368" s="273"/>
      <c r="O368" s="273"/>
      <c r="P368" s="273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2"/>
      <c r="AJ368" s="272"/>
    </row>
    <row r="369" spans="1:36" ht="15.75" customHeight="1">
      <c r="A369" s="272"/>
      <c r="B369" s="274"/>
      <c r="C369" s="274"/>
      <c r="D369" s="273"/>
      <c r="E369" s="274"/>
      <c r="F369" s="274"/>
      <c r="G369" s="273"/>
      <c r="H369" s="273"/>
      <c r="I369" s="273"/>
      <c r="J369" s="273"/>
      <c r="K369" s="274"/>
      <c r="L369" s="274"/>
      <c r="M369" s="273"/>
      <c r="N369" s="273"/>
      <c r="O369" s="273"/>
      <c r="P369" s="273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2"/>
      <c r="AJ369" s="272"/>
    </row>
    <row r="370" spans="1:36" ht="15.75" customHeight="1">
      <c r="A370" s="272"/>
      <c r="B370" s="274"/>
      <c r="C370" s="274"/>
      <c r="D370" s="273"/>
      <c r="E370" s="274"/>
      <c r="F370" s="274"/>
      <c r="G370" s="273"/>
      <c r="H370" s="273"/>
      <c r="I370" s="273"/>
      <c r="J370" s="273"/>
      <c r="K370" s="274"/>
      <c r="L370" s="274"/>
      <c r="M370" s="273"/>
      <c r="N370" s="273"/>
      <c r="O370" s="273"/>
      <c r="P370" s="273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272"/>
      <c r="AJ370" s="272"/>
    </row>
    <row r="371" spans="1:36" ht="15.75" customHeight="1">
      <c r="A371" s="272"/>
      <c r="B371" s="274"/>
      <c r="C371" s="274"/>
      <c r="D371" s="273"/>
      <c r="E371" s="274"/>
      <c r="F371" s="274"/>
      <c r="G371" s="273"/>
      <c r="H371" s="273"/>
      <c r="I371" s="273"/>
      <c r="J371" s="273"/>
      <c r="K371" s="274"/>
      <c r="L371" s="274"/>
      <c r="M371" s="273"/>
      <c r="N371" s="273"/>
      <c r="O371" s="273"/>
      <c r="P371" s="273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2"/>
      <c r="AJ371" s="272"/>
    </row>
    <row r="372" spans="1:36" ht="15.75" customHeight="1">
      <c r="A372" s="272"/>
      <c r="B372" s="274"/>
      <c r="C372" s="274"/>
      <c r="D372" s="273"/>
      <c r="E372" s="274"/>
      <c r="F372" s="274"/>
      <c r="G372" s="273"/>
      <c r="H372" s="273"/>
      <c r="I372" s="273"/>
      <c r="J372" s="273"/>
      <c r="K372" s="274"/>
      <c r="L372" s="274"/>
      <c r="M372" s="273"/>
      <c r="N372" s="273"/>
      <c r="O372" s="273"/>
      <c r="P372" s="273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  <c r="AA372" s="272"/>
      <c r="AB372" s="272"/>
      <c r="AC372" s="272"/>
      <c r="AD372" s="272"/>
      <c r="AE372" s="272"/>
      <c r="AF372" s="272"/>
      <c r="AG372" s="272"/>
      <c r="AH372" s="272"/>
      <c r="AI372" s="272"/>
      <c r="AJ372" s="272"/>
    </row>
    <row r="373" spans="1:36" ht="15.75" customHeight="1">
      <c r="A373" s="272"/>
      <c r="B373" s="274"/>
      <c r="C373" s="274"/>
      <c r="D373" s="273"/>
      <c r="E373" s="274"/>
      <c r="F373" s="274"/>
      <c r="G373" s="273"/>
      <c r="H373" s="273"/>
      <c r="I373" s="273"/>
      <c r="J373" s="273"/>
      <c r="K373" s="274"/>
      <c r="L373" s="274"/>
      <c r="M373" s="273"/>
      <c r="N373" s="273"/>
      <c r="O373" s="273"/>
      <c r="P373" s="273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  <c r="AA373" s="272"/>
      <c r="AB373" s="272"/>
      <c r="AC373" s="272"/>
      <c r="AD373" s="272"/>
      <c r="AE373" s="272"/>
      <c r="AF373" s="272"/>
      <c r="AG373" s="272"/>
      <c r="AH373" s="272"/>
      <c r="AI373" s="272"/>
      <c r="AJ373" s="272"/>
    </row>
    <row r="374" spans="1:36" ht="15.75" customHeight="1">
      <c r="A374" s="272"/>
      <c r="B374" s="274"/>
      <c r="C374" s="274"/>
      <c r="D374" s="273"/>
      <c r="E374" s="274"/>
      <c r="F374" s="274"/>
      <c r="G374" s="273"/>
      <c r="H374" s="273"/>
      <c r="I374" s="273"/>
      <c r="J374" s="273"/>
      <c r="K374" s="274"/>
      <c r="L374" s="274"/>
      <c r="M374" s="273"/>
      <c r="N374" s="273"/>
      <c r="O374" s="273"/>
      <c r="P374" s="273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  <c r="AA374" s="272"/>
      <c r="AB374" s="272"/>
      <c r="AC374" s="272"/>
      <c r="AD374" s="272"/>
      <c r="AE374" s="272"/>
      <c r="AF374" s="272"/>
      <c r="AG374" s="272"/>
      <c r="AH374" s="272"/>
      <c r="AI374" s="272"/>
      <c r="AJ374" s="272"/>
    </row>
    <row r="375" spans="1:36" ht="15.75" customHeight="1">
      <c r="A375" s="272"/>
      <c r="B375" s="274"/>
      <c r="C375" s="274"/>
      <c r="D375" s="273"/>
      <c r="E375" s="274"/>
      <c r="F375" s="274"/>
      <c r="G375" s="273"/>
      <c r="H375" s="273"/>
      <c r="I375" s="273"/>
      <c r="J375" s="273"/>
      <c r="K375" s="274"/>
      <c r="L375" s="274"/>
      <c r="M375" s="273"/>
      <c r="N375" s="273"/>
      <c r="O375" s="273"/>
      <c r="P375" s="273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  <c r="AA375" s="272"/>
      <c r="AB375" s="272"/>
      <c r="AC375" s="272"/>
      <c r="AD375" s="272"/>
      <c r="AE375" s="272"/>
      <c r="AF375" s="272"/>
      <c r="AG375" s="272"/>
      <c r="AH375" s="272"/>
      <c r="AI375" s="272"/>
      <c r="AJ375" s="272"/>
    </row>
    <row r="376" spans="1:36" ht="15.75" customHeight="1">
      <c r="A376" s="272"/>
      <c r="B376" s="274"/>
      <c r="C376" s="274"/>
      <c r="D376" s="273"/>
      <c r="E376" s="274"/>
      <c r="F376" s="274"/>
      <c r="G376" s="273"/>
      <c r="H376" s="273"/>
      <c r="I376" s="273"/>
      <c r="J376" s="273"/>
      <c r="K376" s="274"/>
      <c r="L376" s="274"/>
      <c r="M376" s="273"/>
      <c r="N376" s="273"/>
      <c r="O376" s="273"/>
      <c r="P376" s="273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  <c r="AA376" s="272"/>
      <c r="AB376" s="272"/>
      <c r="AC376" s="272"/>
      <c r="AD376" s="272"/>
      <c r="AE376" s="272"/>
      <c r="AF376" s="272"/>
      <c r="AG376" s="272"/>
      <c r="AH376" s="272"/>
      <c r="AI376" s="272"/>
      <c r="AJ376" s="272"/>
    </row>
    <row r="377" spans="1:36" ht="15.75" customHeight="1">
      <c r="A377" s="272"/>
      <c r="B377" s="274"/>
      <c r="C377" s="274"/>
      <c r="D377" s="273"/>
      <c r="E377" s="274"/>
      <c r="F377" s="274"/>
      <c r="G377" s="273"/>
      <c r="H377" s="273"/>
      <c r="I377" s="273"/>
      <c r="J377" s="273"/>
      <c r="K377" s="274"/>
      <c r="L377" s="274"/>
      <c r="M377" s="273"/>
      <c r="N377" s="273"/>
      <c r="O377" s="273"/>
      <c r="P377" s="273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  <c r="AA377" s="272"/>
      <c r="AB377" s="272"/>
      <c r="AC377" s="272"/>
      <c r="AD377" s="272"/>
      <c r="AE377" s="272"/>
      <c r="AF377" s="272"/>
      <c r="AG377" s="272"/>
      <c r="AH377" s="272"/>
      <c r="AI377" s="272"/>
      <c r="AJ377" s="272"/>
    </row>
    <row r="378" spans="1:36" ht="15.75" customHeight="1">
      <c r="A378" s="272"/>
      <c r="B378" s="274"/>
      <c r="C378" s="274"/>
      <c r="D378" s="273"/>
      <c r="E378" s="274"/>
      <c r="F378" s="274"/>
      <c r="G378" s="273"/>
      <c r="H378" s="273"/>
      <c r="I378" s="273"/>
      <c r="J378" s="273"/>
      <c r="K378" s="274"/>
      <c r="L378" s="274"/>
      <c r="M378" s="273"/>
      <c r="N378" s="273"/>
      <c r="O378" s="273"/>
      <c r="P378" s="273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  <c r="AA378" s="272"/>
      <c r="AB378" s="272"/>
      <c r="AC378" s="272"/>
      <c r="AD378" s="272"/>
      <c r="AE378" s="272"/>
      <c r="AF378" s="272"/>
      <c r="AG378" s="272"/>
      <c r="AH378" s="272"/>
      <c r="AI378" s="272"/>
      <c r="AJ378" s="272"/>
    </row>
    <row r="379" spans="1:36" ht="15.75" customHeight="1">
      <c r="A379" s="272"/>
      <c r="B379" s="274"/>
      <c r="C379" s="274"/>
      <c r="D379" s="273"/>
      <c r="E379" s="274"/>
      <c r="F379" s="274"/>
      <c r="G379" s="273"/>
      <c r="H379" s="273"/>
      <c r="I379" s="273"/>
      <c r="J379" s="273"/>
      <c r="K379" s="274"/>
      <c r="L379" s="274"/>
      <c r="M379" s="273"/>
      <c r="N379" s="273"/>
      <c r="O379" s="273"/>
      <c r="P379" s="273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  <c r="AA379" s="272"/>
      <c r="AB379" s="272"/>
      <c r="AC379" s="272"/>
      <c r="AD379" s="272"/>
      <c r="AE379" s="272"/>
      <c r="AF379" s="272"/>
      <c r="AG379" s="272"/>
      <c r="AH379" s="272"/>
      <c r="AI379" s="272"/>
      <c r="AJ379" s="272"/>
    </row>
    <row r="380" spans="1:36" ht="15.75" customHeight="1">
      <c r="A380" s="272"/>
      <c r="B380" s="274"/>
      <c r="C380" s="274"/>
      <c r="D380" s="273"/>
      <c r="E380" s="274"/>
      <c r="F380" s="274"/>
      <c r="G380" s="273"/>
      <c r="H380" s="273"/>
      <c r="I380" s="273"/>
      <c r="J380" s="273"/>
      <c r="K380" s="274"/>
      <c r="L380" s="274"/>
      <c r="M380" s="273"/>
      <c r="N380" s="273"/>
      <c r="O380" s="273"/>
      <c r="P380" s="273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  <c r="AA380" s="272"/>
      <c r="AB380" s="272"/>
      <c r="AC380" s="272"/>
      <c r="AD380" s="272"/>
      <c r="AE380" s="272"/>
      <c r="AF380" s="272"/>
      <c r="AG380" s="272"/>
      <c r="AH380" s="272"/>
      <c r="AI380" s="272"/>
      <c r="AJ380" s="272"/>
    </row>
    <row r="381" spans="1:36" ht="15.75" customHeight="1">
      <c r="A381" s="272"/>
      <c r="B381" s="274"/>
      <c r="C381" s="274"/>
      <c r="D381" s="273"/>
      <c r="E381" s="274"/>
      <c r="F381" s="274"/>
      <c r="G381" s="273"/>
      <c r="H381" s="273"/>
      <c r="I381" s="273"/>
      <c r="J381" s="273"/>
      <c r="K381" s="274"/>
      <c r="L381" s="274"/>
      <c r="M381" s="273"/>
      <c r="N381" s="273"/>
      <c r="O381" s="273"/>
      <c r="P381" s="273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  <c r="AA381" s="272"/>
      <c r="AB381" s="272"/>
      <c r="AC381" s="272"/>
      <c r="AD381" s="272"/>
      <c r="AE381" s="272"/>
      <c r="AF381" s="272"/>
      <c r="AG381" s="272"/>
      <c r="AH381" s="272"/>
      <c r="AI381" s="272"/>
      <c r="AJ381" s="272"/>
    </row>
    <row r="382" spans="1:36" ht="15.75" customHeight="1">
      <c r="A382" s="272"/>
      <c r="B382" s="274"/>
      <c r="C382" s="274"/>
      <c r="D382" s="273"/>
      <c r="E382" s="274"/>
      <c r="F382" s="274"/>
      <c r="G382" s="273"/>
      <c r="H382" s="273"/>
      <c r="I382" s="273"/>
      <c r="J382" s="273"/>
      <c r="K382" s="274"/>
      <c r="L382" s="274"/>
      <c r="M382" s="273"/>
      <c r="N382" s="273"/>
      <c r="O382" s="273"/>
      <c r="P382" s="273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  <c r="AA382" s="272"/>
      <c r="AB382" s="272"/>
      <c r="AC382" s="272"/>
      <c r="AD382" s="272"/>
      <c r="AE382" s="272"/>
      <c r="AF382" s="272"/>
      <c r="AG382" s="272"/>
      <c r="AH382" s="272"/>
      <c r="AI382" s="272"/>
      <c r="AJ382" s="272"/>
    </row>
    <row r="383" spans="1:36" ht="15.75" customHeight="1">
      <c r="A383" s="272"/>
      <c r="B383" s="274"/>
      <c r="C383" s="274"/>
      <c r="D383" s="273"/>
      <c r="E383" s="274"/>
      <c r="F383" s="274"/>
      <c r="G383" s="273"/>
      <c r="H383" s="273"/>
      <c r="I383" s="273"/>
      <c r="J383" s="273"/>
      <c r="K383" s="274"/>
      <c r="L383" s="274"/>
      <c r="M383" s="273"/>
      <c r="N383" s="273"/>
      <c r="O383" s="273"/>
      <c r="P383" s="273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  <c r="AA383" s="272"/>
      <c r="AB383" s="272"/>
      <c r="AC383" s="272"/>
      <c r="AD383" s="272"/>
      <c r="AE383" s="272"/>
      <c r="AF383" s="272"/>
      <c r="AG383" s="272"/>
      <c r="AH383" s="272"/>
      <c r="AI383" s="272"/>
      <c r="AJ383" s="272"/>
    </row>
    <row r="384" spans="1:36" ht="15.75" customHeight="1">
      <c r="A384" s="272"/>
      <c r="B384" s="274"/>
      <c r="C384" s="274"/>
      <c r="D384" s="273"/>
      <c r="E384" s="274"/>
      <c r="F384" s="274"/>
      <c r="G384" s="273"/>
      <c r="H384" s="273"/>
      <c r="I384" s="273"/>
      <c r="J384" s="273"/>
      <c r="K384" s="274"/>
      <c r="L384" s="274"/>
      <c r="M384" s="273"/>
      <c r="N384" s="273"/>
      <c r="O384" s="273"/>
      <c r="P384" s="273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  <c r="AA384" s="272"/>
      <c r="AB384" s="272"/>
      <c r="AC384" s="272"/>
      <c r="AD384" s="272"/>
      <c r="AE384" s="272"/>
      <c r="AF384" s="272"/>
      <c r="AG384" s="272"/>
      <c r="AH384" s="272"/>
      <c r="AI384" s="272"/>
      <c r="AJ384" s="272"/>
    </row>
    <row r="385" spans="1:36" ht="15.75" customHeight="1">
      <c r="A385" s="272"/>
      <c r="B385" s="274"/>
      <c r="C385" s="274"/>
      <c r="D385" s="273"/>
      <c r="E385" s="274"/>
      <c r="F385" s="274"/>
      <c r="G385" s="273"/>
      <c r="H385" s="273"/>
      <c r="I385" s="273"/>
      <c r="J385" s="273"/>
      <c r="K385" s="274"/>
      <c r="L385" s="274"/>
      <c r="M385" s="273"/>
      <c r="N385" s="273"/>
      <c r="O385" s="273"/>
      <c r="P385" s="273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  <c r="AA385" s="272"/>
      <c r="AB385" s="272"/>
      <c r="AC385" s="272"/>
      <c r="AD385" s="272"/>
      <c r="AE385" s="272"/>
      <c r="AF385" s="272"/>
      <c r="AG385" s="272"/>
      <c r="AH385" s="272"/>
      <c r="AI385" s="272"/>
      <c r="AJ385" s="272"/>
    </row>
    <row r="386" spans="1:36" ht="15.75" customHeight="1">
      <c r="A386" s="272"/>
      <c r="B386" s="274"/>
      <c r="C386" s="274"/>
      <c r="D386" s="273"/>
      <c r="E386" s="274"/>
      <c r="F386" s="274"/>
      <c r="G386" s="273"/>
      <c r="H386" s="273"/>
      <c r="I386" s="273"/>
      <c r="J386" s="273"/>
      <c r="K386" s="274"/>
      <c r="L386" s="274"/>
      <c r="M386" s="273"/>
      <c r="N386" s="273"/>
      <c r="O386" s="273"/>
      <c r="P386" s="273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  <c r="AA386" s="272"/>
      <c r="AB386" s="272"/>
      <c r="AC386" s="272"/>
      <c r="AD386" s="272"/>
      <c r="AE386" s="272"/>
      <c r="AF386" s="272"/>
      <c r="AG386" s="272"/>
      <c r="AH386" s="272"/>
      <c r="AI386" s="272"/>
      <c r="AJ386" s="272"/>
    </row>
    <row r="387" spans="1:36" ht="15.75" customHeight="1">
      <c r="A387" s="272"/>
      <c r="B387" s="274"/>
      <c r="C387" s="274"/>
      <c r="D387" s="273"/>
      <c r="E387" s="274"/>
      <c r="F387" s="274"/>
      <c r="G387" s="273"/>
      <c r="H387" s="273"/>
      <c r="I387" s="273"/>
      <c r="J387" s="273"/>
      <c r="K387" s="274"/>
      <c r="L387" s="274"/>
      <c r="M387" s="273"/>
      <c r="N387" s="273"/>
      <c r="O387" s="273"/>
      <c r="P387" s="273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  <c r="AA387" s="272"/>
      <c r="AB387" s="272"/>
      <c r="AC387" s="272"/>
      <c r="AD387" s="272"/>
      <c r="AE387" s="272"/>
      <c r="AF387" s="272"/>
      <c r="AG387" s="272"/>
      <c r="AH387" s="272"/>
      <c r="AI387" s="272"/>
      <c r="AJ387" s="272"/>
    </row>
    <row r="388" spans="1:36" ht="15.75" customHeight="1">
      <c r="A388" s="272"/>
      <c r="B388" s="274"/>
      <c r="C388" s="274"/>
      <c r="D388" s="273"/>
      <c r="E388" s="274"/>
      <c r="F388" s="274"/>
      <c r="G388" s="273"/>
      <c r="H388" s="273"/>
      <c r="I388" s="273"/>
      <c r="J388" s="273"/>
      <c r="K388" s="274"/>
      <c r="L388" s="274"/>
      <c r="M388" s="273"/>
      <c r="N388" s="273"/>
      <c r="O388" s="273"/>
      <c r="P388" s="273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  <c r="AA388" s="272"/>
      <c r="AB388" s="272"/>
      <c r="AC388" s="272"/>
      <c r="AD388" s="272"/>
      <c r="AE388" s="272"/>
      <c r="AF388" s="272"/>
      <c r="AG388" s="272"/>
      <c r="AH388" s="272"/>
      <c r="AI388" s="272"/>
      <c r="AJ388" s="272"/>
    </row>
    <row r="389" spans="1:36" ht="15.75" customHeight="1">
      <c r="A389" s="272"/>
      <c r="B389" s="274"/>
      <c r="C389" s="274"/>
      <c r="D389" s="273"/>
      <c r="E389" s="274"/>
      <c r="F389" s="274"/>
      <c r="G389" s="273"/>
      <c r="H389" s="273"/>
      <c r="I389" s="273"/>
      <c r="J389" s="273"/>
      <c r="K389" s="274"/>
      <c r="L389" s="274"/>
      <c r="M389" s="273"/>
      <c r="N389" s="273"/>
      <c r="O389" s="273"/>
      <c r="P389" s="273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  <c r="AA389" s="272"/>
      <c r="AB389" s="272"/>
      <c r="AC389" s="272"/>
      <c r="AD389" s="272"/>
      <c r="AE389" s="272"/>
      <c r="AF389" s="272"/>
      <c r="AG389" s="272"/>
      <c r="AH389" s="272"/>
      <c r="AI389" s="272"/>
      <c r="AJ389" s="272"/>
    </row>
    <row r="390" spans="1:36" ht="15.75" customHeight="1">
      <c r="A390" s="272"/>
      <c r="B390" s="274"/>
      <c r="C390" s="274"/>
      <c r="D390" s="273"/>
      <c r="E390" s="274"/>
      <c r="F390" s="274"/>
      <c r="G390" s="273"/>
      <c r="H390" s="273"/>
      <c r="I390" s="273"/>
      <c r="J390" s="273"/>
      <c r="K390" s="274"/>
      <c r="L390" s="274"/>
      <c r="M390" s="273"/>
      <c r="N390" s="273"/>
      <c r="O390" s="273"/>
      <c r="P390" s="273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  <c r="AA390" s="272"/>
      <c r="AB390" s="272"/>
      <c r="AC390" s="272"/>
      <c r="AD390" s="272"/>
      <c r="AE390" s="272"/>
      <c r="AF390" s="272"/>
      <c r="AG390" s="272"/>
      <c r="AH390" s="272"/>
      <c r="AI390" s="272"/>
      <c r="AJ390" s="272"/>
    </row>
    <row r="391" spans="1:36" ht="15.75" customHeight="1">
      <c r="A391" s="272"/>
      <c r="B391" s="274"/>
      <c r="C391" s="274"/>
      <c r="D391" s="273"/>
      <c r="E391" s="274"/>
      <c r="F391" s="274"/>
      <c r="G391" s="273"/>
      <c r="H391" s="273"/>
      <c r="I391" s="273"/>
      <c r="J391" s="273"/>
      <c r="K391" s="274"/>
      <c r="L391" s="274"/>
      <c r="M391" s="273"/>
      <c r="N391" s="273"/>
      <c r="O391" s="273"/>
      <c r="P391" s="273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  <c r="AA391" s="272"/>
      <c r="AB391" s="272"/>
      <c r="AC391" s="272"/>
      <c r="AD391" s="272"/>
      <c r="AE391" s="272"/>
      <c r="AF391" s="272"/>
      <c r="AG391" s="272"/>
      <c r="AH391" s="272"/>
      <c r="AI391" s="272"/>
      <c r="AJ391" s="272"/>
    </row>
    <row r="392" spans="1:36" ht="15.75" customHeight="1">
      <c r="A392" s="272"/>
      <c r="B392" s="274"/>
      <c r="C392" s="274"/>
      <c r="D392" s="273"/>
      <c r="E392" s="274"/>
      <c r="F392" s="274"/>
      <c r="G392" s="273"/>
      <c r="H392" s="273"/>
      <c r="I392" s="273"/>
      <c r="J392" s="273"/>
      <c r="K392" s="274"/>
      <c r="L392" s="274"/>
      <c r="M392" s="273"/>
      <c r="N392" s="273"/>
      <c r="O392" s="273"/>
      <c r="P392" s="273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  <c r="AA392" s="272"/>
      <c r="AB392" s="272"/>
      <c r="AC392" s="272"/>
      <c r="AD392" s="272"/>
      <c r="AE392" s="272"/>
      <c r="AF392" s="272"/>
      <c r="AG392" s="272"/>
      <c r="AH392" s="272"/>
      <c r="AI392" s="272"/>
      <c r="AJ392" s="272"/>
    </row>
    <row r="393" spans="1:36" ht="15.75" customHeight="1">
      <c r="A393" s="272"/>
      <c r="B393" s="274"/>
      <c r="C393" s="274"/>
      <c r="D393" s="273"/>
      <c r="E393" s="274"/>
      <c r="F393" s="274"/>
      <c r="G393" s="273"/>
      <c r="H393" s="273"/>
      <c r="I393" s="273"/>
      <c r="J393" s="273"/>
      <c r="K393" s="274"/>
      <c r="L393" s="274"/>
      <c r="M393" s="273"/>
      <c r="N393" s="273"/>
      <c r="O393" s="273"/>
      <c r="P393" s="273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  <c r="AA393" s="272"/>
      <c r="AB393" s="272"/>
      <c r="AC393" s="272"/>
      <c r="AD393" s="272"/>
      <c r="AE393" s="272"/>
      <c r="AF393" s="272"/>
      <c r="AG393" s="272"/>
      <c r="AH393" s="272"/>
      <c r="AI393" s="272"/>
      <c r="AJ393" s="272"/>
    </row>
    <row r="394" spans="1:36" ht="15.75" customHeight="1">
      <c r="A394" s="272"/>
      <c r="B394" s="274"/>
      <c r="C394" s="274"/>
      <c r="D394" s="273"/>
      <c r="E394" s="274"/>
      <c r="F394" s="274"/>
      <c r="G394" s="273"/>
      <c r="H394" s="273"/>
      <c r="I394" s="273"/>
      <c r="J394" s="273"/>
      <c r="K394" s="274"/>
      <c r="L394" s="274"/>
      <c r="M394" s="273"/>
      <c r="N394" s="273"/>
      <c r="O394" s="273"/>
      <c r="P394" s="273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  <c r="AA394" s="272"/>
      <c r="AB394" s="272"/>
      <c r="AC394" s="272"/>
      <c r="AD394" s="272"/>
      <c r="AE394" s="272"/>
      <c r="AF394" s="272"/>
      <c r="AG394" s="272"/>
      <c r="AH394" s="272"/>
      <c r="AI394" s="272"/>
      <c r="AJ394" s="272"/>
    </row>
    <row r="395" spans="1:36" ht="15.75" customHeight="1">
      <c r="A395" s="272"/>
      <c r="B395" s="274"/>
      <c r="C395" s="274"/>
      <c r="D395" s="273"/>
      <c r="E395" s="274"/>
      <c r="F395" s="274"/>
      <c r="G395" s="273"/>
      <c r="H395" s="273"/>
      <c r="I395" s="273"/>
      <c r="J395" s="273"/>
      <c r="K395" s="274"/>
      <c r="L395" s="274"/>
      <c r="M395" s="273"/>
      <c r="N395" s="273"/>
      <c r="O395" s="273"/>
      <c r="P395" s="273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  <c r="AA395" s="272"/>
      <c r="AB395" s="272"/>
      <c r="AC395" s="272"/>
      <c r="AD395" s="272"/>
      <c r="AE395" s="272"/>
      <c r="AF395" s="272"/>
      <c r="AG395" s="272"/>
      <c r="AH395" s="272"/>
      <c r="AI395" s="272"/>
      <c r="AJ395" s="272"/>
    </row>
    <row r="396" spans="1:36" ht="15.75" customHeight="1">
      <c r="A396" s="272"/>
      <c r="B396" s="274"/>
      <c r="C396" s="274"/>
      <c r="D396" s="273"/>
      <c r="E396" s="274"/>
      <c r="F396" s="274"/>
      <c r="G396" s="273"/>
      <c r="H396" s="273"/>
      <c r="I396" s="273"/>
      <c r="J396" s="273"/>
      <c r="K396" s="274"/>
      <c r="L396" s="274"/>
      <c r="M396" s="273"/>
      <c r="N396" s="273"/>
      <c r="O396" s="273"/>
      <c r="P396" s="273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  <c r="AA396" s="272"/>
      <c r="AB396" s="272"/>
      <c r="AC396" s="272"/>
      <c r="AD396" s="272"/>
      <c r="AE396" s="272"/>
      <c r="AF396" s="272"/>
      <c r="AG396" s="272"/>
      <c r="AH396" s="272"/>
      <c r="AI396" s="272"/>
      <c r="AJ396" s="272"/>
    </row>
    <row r="397" spans="1:36" ht="15.75" customHeight="1">
      <c r="A397" s="272"/>
      <c r="B397" s="274"/>
      <c r="C397" s="274"/>
      <c r="D397" s="273"/>
      <c r="E397" s="274"/>
      <c r="F397" s="274"/>
      <c r="G397" s="273"/>
      <c r="H397" s="273"/>
      <c r="I397" s="273"/>
      <c r="J397" s="273"/>
      <c r="K397" s="274"/>
      <c r="L397" s="274"/>
      <c r="M397" s="273"/>
      <c r="N397" s="273"/>
      <c r="O397" s="273"/>
      <c r="P397" s="273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  <c r="AA397" s="272"/>
      <c r="AB397" s="272"/>
      <c r="AC397" s="272"/>
      <c r="AD397" s="272"/>
      <c r="AE397" s="272"/>
      <c r="AF397" s="272"/>
      <c r="AG397" s="272"/>
      <c r="AH397" s="272"/>
      <c r="AI397" s="272"/>
      <c r="AJ397" s="272"/>
    </row>
    <row r="398" spans="1:36" ht="15.75" customHeight="1">
      <c r="A398" s="272"/>
      <c r="B398" s="274"/>
      <c r="C398" s="274"/>
      <c r="D398" s="273"/>
      <c r="E398" s="274"/>
      <c r="F398" s="274"/>
      <c r="G398" s="273"/>
      <c r="H398" s="273"/>
      <c r="I398" s="273"/>
      <c r="J398" s="273"/>
      <c r="K398" s="274"/>
      <c r="L398" s="274"/>
      <c r="M398" s="273"/>
      <c r="N398" s="273"/>
      <c r="O398" s="273"/>
      <c r="P398" s="273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</row>
    <row r="399" spans="1:36" ht="15.75" customHeight="1">
      <c r="A399" s="272"/>
      <c r="B399" s="274"/>
      <c r="C399" s="274"/>
      <c r="D399" s="273"/>
      <c r="E399" s="274"/>
      <c r="F399" s="274"/>
      <c r="G399" s="273"/>
      <c r="H399" s="273"/>
      <c r="I399" s="273"/>
      <c r="J399" s="273"/>
      <c r="K399" s="274"/>
      <c r="L399" s="274"/>
      <c r="M399" s="273"/>
      <c r="N399" s="273"/>
      <c r="O399" s="273"/>
      <c r="P399" s="273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</row>
    <row r="400" spans="1:36" ht="15.75" customHeight="1">
      <c r="A400" s="272"/>
      <c r="B400" s="274"/>
      <c r="C400" s="274"/>
      <c r="D400" s="273"/>
      <c r="E400" s="274"/>
      <c r="F400" s="274"/>
      <c r="G400" s="273"/>
      <c r="H400" s="273"/>
      <c r="I400" s="273"/>
      <c r="J400" s="273"/>
      <c r="K400" s="274"/>
      <c r="L400" s="274"/>
      <c r="M400" s="273"/>
      <c r="N400" s="273"/>
      <c r="O400" s="273"/>
      <c r="P400" s="273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2"/>
      <c r="AJ400" s="272"/>
    </row>
    <row r="401" spans="1:36" ht="15.75" customHeight="1">
      <c r="A401" s="272"/>
      <c r="B401" s="274"/>
      <c r="C401" s="274"/>
      <c r="D401" s="273"/>
      <c r="E401" s="274"/>
      <c r="F401" s="274"/>
      <c r="G401" s="273"/>
      <c r="H401" s="273"/>
      <c r="I401" s="273"/>
      <c r="J401" s="273"/>
      <c r="K401" s="274"/>
      <c r="L401" s="274"/>
      <c r="M401" s="273"/>
      <c r="N401" s="273"/>
      <c r="O401" s="273"/>
      <c r="P401" s="273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  <c r="AI401" s="272"/>
      <c r="AJ401" s="272"/>
    </row>
    <row r="402" spans="1:36" ht="15.75" customHeight="1">
      <c r="A402" s="272"/>
      <c r="B402" s="274"/>
      <c r="C402" s="274"/>
      <c r="D402" s="273"/>
      <c r="E402" s="274"/>
      <c r="F402" s="274"/>
      <c r="G402" s="273"/>
      <c r="H402" s="273"/>
      <c r="I402" s="273"/>
      <c r="J402" s="273"/>
      <c r="K402" s="274"/>
      <c r="L402" s="274"/>
      <c r="M402" s="273"/>
      <c r="N402" s="273"/>
      <c r="O402" s="273"/>
      <c r="P402" s="273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  <c r="AI402" s="272"/>
      <c r="AJ402" s="272"/>
    </row>
    <row r="403" spans="1:36" ht="15.75" customHeight="1">
      <c r="A403" s="272"/>
      <c r="B403" s="274"/>
      <c r="C403" s="274"/>
      <c r="D403" s="273"/>
      <c r="E403" s="274"/>
      <c r="F403" s="274"/>
      <c r="G403" s="273"/>
      <c r="H403" s="273"/>
      <c r="I403" s="273"/>
      <c r="J403" s="273"/>
      <c r="K403" s="274"/>
      <c r="L403" s="274"/>
      <c r="M403" s="273"/>
      <c r="N403" s="273"/>
      <c r="O403" s="273"/>
      <c r="P403" s="273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  <c r="AA403" s="272"/>
      <c r="AB403" s="272"/>
      <c r="AC403" s="272"/>
      <c r="AD403" s="272"/>
      <c r="AE403" s="272"/>
      <c r="AF403" s="272"/>
      <c r="AG403" s="272"/>
      <c r="AH403" s="272"/>
      <c r="AI403" s="272"/>
      <c r="AJ403" s="272"/>
    </row>
    <row r="404" spans="1:36" ht="15.75" customHeight="1">
      <c r="A404" s="272"/>
      <c r="B404" s="274"/>
      <c r="C404" s="274"/>
      <c r="D404" s="273"/>
      <c r="E404" s="274"/>
      <c r="F404" s="274"/>
      <c r="G404" s="273"/>
      <c r="H404" s="273"/>
      <c r="I404" s="273"/>
      <c r="J404" s="273"/>
      <c r="K404" s="274"/>
      <c r="L404" s="274"/>
      <c r="M404" s="273"/>
      <c r="N404" s="273"/>
      <c r="O404" s="273"/>
      <c r="P404" s="273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  <c r="AA404" s="272"/>
      <c r="AB404" s="272"/>
      <c r="AC404" s="272"/>
      <c r="AD404" s="272"/>
      <c r="AE404" s="272"/>
      <c r="AF404" s="272"/>
      <c r="AG404" s="272"/>
      <c r="AH404" s="272"/>
      <c r="AI404" s="272"/>
      <c r="AJ404" s="272"/>
    </row>
    <row r="405" spans="1:36" ht="15.75" customHeight="1">
      <c r="A405" s="272"/>
      <c r="B405" s="274"/>
      <c r="C405" s="274"/>
      <c r="D405" s="273"/>
      <c r="E405" s="274"/>
      <c r="F405" s="274"/>
      <c r="G405" s="273"/>
      <c r="H405" s="273"/>
      <c r="I405" s="273"/>
      <c r="J405" s="273"/>
      <c r="K405" s="274"/>
      <c r="L405" s="274"/>
      <c r="M405" s="273"/>
      <c r="N405" s="273"/>
      <c r="O405" s="273"/>
      <c r="P405" s="273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  <c r="AA405" s="272"/>
      <c r="AB405" s="272"/>
      <c r="AC405" s="272"/>
      <c r="AD405" s="272"/>
      <c r="AE405" s="272"/>
      <c r="AF405" s="272"/>
      <c r="AG405" s="272"/>
      <c r="AH405" s="272"/>
      <c r="AI405" s="272"/>
      <c r="AJ405" s="272"/>
    </row>
    <row r="406" spans="1:36" ht="15.75" customHeight="1">
      <c r="A406" s="272"/>
      <c r="B406" s="274"/>
      <c r="C406" s="274"/>
      <c r="D406" s="273"/>
      <c r="E406" s="274"/>
      <c r="F406" s="274"/>
      <c r="G406" s="273"/>
      <c r="H406" s="273"/>
      <c r="I406" s="273"/>
      <c r="J406" s="273"/>
      <c r="K406" s="274"/>
      <c r="L406" s="274"/>
      <c r="M406" s="273"/>
      <c r="N406" s="273"/>
      <c r="O406" s="273"/>
      <c r="P406" s="273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  <c r="AA406" s="272"/>
      <c r="AB406" s="272"/>
      <c r="AC406" s="272"/>
      <c r="AD406" s="272"/>
      <c r="AE406" s="272"/>
      <c r="AF406" s="272"/>
      <c r="AG406" s="272"/>
      <c r="AH406" s="272"/>
      <c r="AI406" s="272"/>
      <c r="AJ406" s="272"/>
    </row>
    <row r="407" spans="1:36" ht="15.75" customHeight="1">
      <c r="A407" s="272"/>
      <c r="B407" s="274"/>
      <c r="C407" s="274"/>
      <c r="D407" s="273"/>
      <c r="E407" s="274"/>
      <c r="F407" s="274"/>
      <c r="G407" s="273"/>
      <c r="H407" s="273"/>
      <c r="I407" s="273"/>
      <c r="J407" s="273"/>
      <c r="K407" s="274"/>
      <c r="L407" s="274"/>
      <c r="M407" s="273"/>
      <c r="N407" s="273"/>
      <c r="O407" s="273"/>
      <c r="P407" s="273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  <c r="AI407" s="272"/>
      <c r="AJ407" s="272"/>
    </row>
    <row r="408" spans="1:36" ht="15.75" customHeight="1">
      <c r="A408" s="272"/>
      <c r="B408" s="274"/>
      <c r="C408" s="274"/>
      <c r="D408" s="273"/>
      <c r="E408" s="274"/>
      <c r="F408" s="274"/>
      <c r="G408" s="273"/>
      <c r="H408" s="273"/>
      <c r="I408" s="273"/>
      <c r="J408" s="273"/>
      <c r="K408" s="274"/>
      <c r="L408" s="274"/>
      <c r="M408" s="273"/>
      <c r="N408" s="273"/>
      <c r="O408" s="273"/>
      <c r="P408" s="273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  <c r="AA408" s="272"/>
      <c r="AB408" s="272"/>
      <c r="AC408" s="272"/>
      <c r="AD408" s="272"/>
      <c r="AE408" s="272"/>
      <c r="AF408" s="272"/>
      <c r="AG408" s="272"/>
      <c r="AH408" s="272"/>
      <c r="AI408" s="272"/>
      <c r="AJ408" s="272"/>
    </row>
    <row r="409" spans="1:36" ht="15.75" customHeight="1">
      <c r="A409" s="272"/>
      <c r="B409" s="274"/>
      <c r="C409" s="274"/>
      <c r="D409" s="273"/>
      <c r="E409" s="274"/>
      <c r="F409" s="274"/>
      <c r="G409" s="273"/>
      <c r="H409" s="273"/>
      <c r="I409" s="273"/>
      <c r="J409" s="273"/>
      <c r="K409" s="274"/>
      <c r="L409" s="274"/>
      <c r="M409" s="273"/>
      <c r="N409" s="273"/>
      <c r="O409" s="273"/>
      <c r="P409" s="273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  <c r="AA409" s="272"/>
      <c r="AB409" s="272"/>
      <c r="AC409" s="272"/>
      <c r="AD409" s="272"/>
      <c r="AE409" s="272"/>
      <c r="AF409" s="272"/>
      <c r="AG409" s="272"/>
      <c r="AH409" s="272"/>
      <c r="AI409" s="272"/>
      <c r="AJ409" s="272"/>
    </row>
    <row r="410" spans="1:36" ht="15.75" customHeight="1">
      <c r="A410" s="272"/>
      <c r="B410" s="274"/>
      <c r="C410" s="274"/>
      <c r="D410" s="273"/>
      <c r="E410" s="274"/>
      <c r="F410" s="274"/>
      <c r="G410" s="273"/>
      <c r="H410" s="273"/>
      <c r="I410" s="273"/>
      <c r="J410" s="273"/>
      <c r="K410" s="274"/>
      <c r="L410" s="274"/>
      <c r="M410" s="273"/>
      <c r="N410" s="273"/>
      <c r="O410" s="273"/>
      <c r="P410" s="273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  <c r="AA410" s="272"/>
      <c r="AB410" s="272"/>
      <c r="AC410" s="272"/>
      <c r="AD410" s="272"/>
      <c r="AE410" s="272"/>
      <c r="AF410" s="272"/>
      <c r="AG410" s="272"/>
      <c r="AH410" s="272"/>
      <c r="AI410" s="272"/>
      <c r="AJ410" s="272"/>
    </row>
    <row r="411" spans="1:36" ht="15.75" customHeight="1">
      <c r="A411" s="272"/>
      <c r="B411" s="274"/>
      <c r="C411" s="274"/>
      <c r="D411" s="273"/>
      <c r="E411" s="274"/>
      <c r="F411" s="274"/>
      <c r="G411" s="273"/>
      <c r="H411" s="273"/>
      <c r="I411" s="273"/>
      <c r="J411" s="273"/>
      <c r="K411" s="274"/>
      <c r="L411" s="274"/>
      <c r="M411" s="273"/>
      <c r="N411" s="273"/>
      <c r="O411" s="273"/>
      <c r="P411" s="273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  <c r="AA411" s="272"/>
      <c r="AB411" s="272"/>
      <c r="AC411" s="272"/>
      <c r="AD411" s="272"/>
      <c r="AE411" s="272"/>
      <c r="AF411" s="272"/>
      <c r="AG411" s="272"/>
      <c r="AH411" s="272"/>
      <c r="AI411" s="272"/>
      <c r="AJ411" s="272"/>
    </row>
    <row r="412" spans="1:36" ht="15.75" customHeight="1">
      <c r="A412" s="272"/>
      <c r="B412" s="274"/>
      <c r="C412" s="274"/>
      <c r="D412" s="273"/>
      <c r="E412" s="274"/>
      <c r="F412" s="274"/>
      <c r="G412" s="273"/>
      <c r="H412" s="273"/>
      <c r="I412" s="273"/>
      <c r="J412" s="273"/>
      <c r="K412" s="274"/>
      <c r="L412" s="274"/>
      <c r="M412" s="273"/>
      <c r="N412" s="273"/>
      <c r="O412" s="273"/>
      <c r="P412" s="273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  <c r="AA412" s="272"/>
      <c r="AB412" s="272"/>
      <c r="AC412" s="272"/>
      <c r="AD412" s="272"/>
      <c r="AE412" s="272"/>
      <c r="AF412" s="272"/>
      <c r="AG412" s="272"/>
      <c r="AH412" s="272"/>
      <c r="AI412" s="272"/>
      <c r="AJ412" s="272"/>
    </row>
    <row r="413" spans="1:36" ht="15.75" customHeight="1">
      <c r="A413" s="272"/>
      <c r="B413" s="274"/>
      <c r="C413" s="274"/>
      <c r="D413" s="273"/>
      <c r="E413" s="274"/>
      <c r="F413" s="274"/>
      <c r="G413" s="273"/>
      <c r="H413" s="273"/>
      <c r="I413" s="273"/>
      <c r="J413" s="273"/>
      <c r="K413" s="274"/>
      <c r="L413" s="274"/>
      <c r="M413" s="273"/>
      <c r="N413" s="273"/>
      <c r="O413" s="273"/>
      <c r="P413" s="273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  <c r="AA413" s="272"/>
      <c r="AB413" s="272"/>
      <c r="AC413" s="272"/>
      <c r="AD413" s="272"/>
      <c r="AE413" s="272"/>
      <c r="AF413" s="272"/>
      <c r="AG413" s="272"/>
      <c r="AH413" s="272"/>
      <c r="AI413" s="272"/>
      <c r="AJ413" s="272"/>
    </row>
    <row r="414" spans="1:36" ht="15.75" customHeight="1">
      <c r="A414" s="272"/>
      <c r="B414" s="274"/>
      <c r="C414" s="274"/>
      <c r="D414" s="273"/>
      <c r="E414" s="274"/>
      <c r="F414" s="274"/>
      <c r="G414" s="273"/>
      <c r="H414" s="273"/>
      <c r="I414" s="273"/>
      <c r="J414" s="273"/>
      <c r="K414" s="274"/>
      <c r="L414" s="274"/>
      <c r="M414" s="273"/>
      <c r="N414" s="273"/>
      <c r="O414" s="273"/>
      <c r="P414" s="273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272"/>
      <c r="AJ414" s="272"/>
    </row>
    <row r="415" spans="1:36" ht="15.75" customHeight="1">
      <c r="A415" s="272"/>
      <c r="B415" s="274"/>
      <c r="C415" s="274"/>
      <c r="D415" s="273"/>
      <c r="E415" s="274"/>
      <c r="F415" s="274"/>
      <c r="G415" s="273"/>
      <c r="H415" s="273"/>
      <c r="I415" s="273"/>
      <c r="J415" s="273"/>
      <c r="K415" s="274"/>
      <c r="L415" s="274"/>
      <c r="M415" s="273"/>
      <c r="N415" s="273"/>
      <c r="O415" s="273"/>
      <c r="P415" s="273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  <c r="AA415" s="272"/>
      <c r="AB415" s="272"/>
      <c r="AC415" s="272"/>
      <c r="AD415" s="272"/>
      <c r="AE415" s="272"/>
      <c r="AF415" s="272"/>
      <c r="AG415" s="272"/>
      <c r="AH415" s="272"/>
      <c r="AI415" s="272"/>
      <c r="AJ415" s="272"/>
    </row>
    <row r="416" spans="1:36" ht="15.75" customHeight="1">
      <c r="A416" s="272"/>
      <c r="B416" s="274"/>
      <c r="C416" s="274"/>
      <c r="D416" s="273"/>
      <c r="E416" s="274"/>
      <c r="F416" s="274"/>
      <c r="G416" s="273"/>
      <c r="H416" s="273"/>
      <c r="I416" s="273"/>
      <c r="J416" s="273"/>
      <c r="K416" s="274"/>
      <c r="L416" s="274"/>
      <c r="M416" s="273"/>
      <c r="N416" s="273"/>
      <c r="O416" s="273"/>
      <c r="P416" s="273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  <c r="AA416" s="272"/>
      <c r="AB416" s="272"/>
      <c r="AC416" s="272"/>
      <c r="AD416" s="272"/>
      <c r="AE416" s="272"/>
      <c r="AF416" s="272"/>
      <c r="AG416" s="272"/>
      <c r="AH416" s="272"/>
      <c r="AI416" s="272"/>
      <c r="AJ416" s="272"/>
    </row>
    <row r="417" spans="1:36" ht="15.75" customHeight="1">
      <c r="A417" s="272"/>
      <c r="B417" s="274"/>
      <c r="C417" s="274"/>
      <c r="D417" s="273"/>
      <c r="E417" s="274"/>
      <c r="F417" s="274"/>
      <c r="G417" s="273"/>
      <c r="H417" s="273"/>
      <c r="I417" s="273"/>
      <c r="J417" s="273"/>
      <c r="K417" s="274"/>
      <c r="L417" s="274"/>
      <c r="M417" s="273"/>
      <c r="N417" s="273"/>
      <c r="O417" s="273"/>
      <c r="P417" s="273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  <c r="AA417" s="272"/>
      <c r="AB417" s="272"/>
      <c r="AC417" s="272"/>
      <c r="AD417" s="272"/>
      <c r="AE417" s="272"/>
      <c r="AF417" s="272"/>
      <c r="AG417" s="272"/>
      <c r="AH417" s="272"/>
      <c r="AI417" s="272"/>
      <c r="AJ417" s="272"/>
    </row>
    <row r="418" spans="1:36" ht="15.75" customHeight="1">
      <c r="A418" s="272"/>
      <c r="B418" s="274"/>
      <c r="C418" s="274"/>
      <c r="D418" s="273"/>
      <c r="E418" s="274"/>
      <c r="F418" s="274"/>
      <c r="G418" s="273"/>
      <c r="H418" s="273"/>
      <c r="I418" s="273"/>
      <c r="J418" s="273"/>
      <c r="K418" s="274"/>
      <c r="L418" s="274"/>
      <c r="M418" s="273"/>
      <c r="N418" s="273"/>
      <c r="O418" s="273"/>
      <c r="P418" s="273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  <c r="AA418" s="272"/>
      <c r="AB418" s="272"/>
      <c r="AC418" s="272"/>
      <c r="AD418" s="272"/>
      <c r="AE418" s="272"/>
      <c r="AF418" s="272"/>
      <c r="AG418" s="272"/>
      <c r="AH418" s="272"/>
      <c r="AI418" s="272"/>
      <c r="AJ418" s="272"/>
    </row>
    <row r="419" spans="1:36" ht="15.75" customHeight="1">
      <c r="A419" s="272"/>
      <c r="B419" s="274"/>
      <c r="C419" s="274"/>
      <c r="D419" s="273"/>
      <c r="E419" s="274"/>
      <c r="F419" s="274"/>
      <c r="G419" s="273"/>
      <c r="H419" s="273"/>
      <c r="I419" s="273"/>
      <c r="J419" s="273"/>
      <c r="K419" s="274"/>
      <c r="L419" s="274"/>
      <c r="M419" s="273"/>
      <c r="N419" s="273"/>
      <c r="O419" s="273"/>
      <c r="P419" s="273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  <c r="AA419" s="272"/>
      <c r="AB419" s="272"/>
      <c r="AC419" s="272"/>
      <c r="AD419" s="272"/>
      <c r="AE419" s="272"/>
      <c r="AF419" s="272"/>
      <c r="AG419" s="272"/>
      <c r="AH419" s="272"/>
      <c r="AI419" s="272"/>
      <c r="AJ419" s="272"/>
    </row>
    <row r="420" spans="1:36" ht="15.75" customHeight="1">
      <c r="A420" s="272"/>
      <c r="B420" s="274"/>
      <c r="C420" s="274"/>
      <c r="D420" s="273"/>
      <c r="E420" s="274"/>
      <c r="F420" s="274"/>
      <c r="G420" s="273"/>
      <c r="H420" s="273"/>
      <c r="I420" s="273"/>
      <c r="J420" s="273"/>
      <c r="K420" s="274"/>
      <c r="L420" s="274"/>
      <c r="M420" s="273"/>
      <c r="N420" s="273"/>
      <c r="O420" s="273"/>
      <c r="P420" s="273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  <c r="AA420" s="272"/>
      <c r="AB420" s="272"/>
      <c r="AC420" s="272"/>
      <c r="AD420" s="272"/>
      <c r="AE420" s="272"/>
      <c r="AF420" s="272"/>
      <c r="AG420" s="272"/>
      <c r="AH420" s="272"/>
      <c r="AI420" s="272"/>
      <c r="AJ420" s="272"/>
    </row>
    <row r="421" spans="1:36" ht="15.75" customHeight="1">
      <c r="A421" s="272"/>
      <c r="B421" s="274"/>
      <c r="C421" s="274"/>
      <c r="D421" s="273"/>
      <c r="E421" s="274"/>
      <c r="F421" s="274"/>
      <c r="G421" s="273"/>
      <c r="H421" s="273"/>
      <c r="I421" s="273"/>
      <c r="J421" s="273"/>
      <c r="K421" s="274"/>
      <c r="L421" s="274"/>
      <c r="M421" s="273"/>
      <c r="N421" s="273"/>
      <c r="O421" s="273"/>
      <c r="P421" s="273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  <c r="AA421" s="272"/>
      <c r="AB421" s="272"/>
      <c r="AC421" s="272"/>
      <c r="AD421" s="272"/>
      <c r="AE421" s="272"/>
      <c r="AF421" s="272"/>
      <c r="AG421" s="272"/>
      <c r="AH421" s="272"/>
      <c r="AI421" s="272"/>
      <c r="AJ421" s="272"/>
    </row>
    <row r="422" spans="1:36" ht="15.75" customHeight="1">
      <c r="A422" s="272"/>
      <c r="B422" s="274"/>
      <c r="C422" s="274"/>
      <c r="D422" s="273"/>
      <c r="E422" s="274"/>
      <c r="F422" s="274"/>
      <c r="G422" s="273"/>
      <c r="H422" s="273"/>
      <c r="I422" s="273"/>
      <c r="J422" s="273"/>
      <c r="K422" s="274"/>
      <c r="L422" s="274"/>
      <c r="M422" s="273"/>
      <c r="N422" s="273"/>
      <c r="O422" s="273"/>
      <c r="P422" s="273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  <c r="AI422" s="272"/>
      <c r="AJ422" s="272"/>
    </row>
    <row r="423" spans="1:36" ht="15.75" customHeight="1">
      <c r="A423" s="272"/>
      <c r="B423" s="274"/>
      <c r="C423" s="274"/>
      <c r="D423" s="273"/>
      <c r="E423" s="274"/>
      <c r="F423" s="274"/>
      <c r="G423" s="273"/>
      <c r="H423" s="273"/>
      <c r="I423" s="273"/>
      <c r="J423" s="273"/>
      <c r="K423" s="274"/>
      <c r="L423" s="274"/>
      <c r="M423" s="273"/>
      <c r="N423" s="273"/>
      <c r="O423" s="273"/>
      <c r="P423" s="273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  <c r="AA423" s="272"/>
      <c r="AB423" s="272"/>
      <c r="AC423" s="272"/>
      <c r="AD423" s="272"/>
      <c r="AE423" s="272"/>
      <c r="AF423" s="272"/>
      <c r="AG423" s="272"/>
      <c r="AH423" s="272"/>
      <c r="AI423" s="272"/>
      <c r="AJ423" s="272"/>
    </row>
    <row r="424" spans="1:36" ht="15.75" customHeight="1">
      <c r="A424" s="272"/>
      <c r="B424" s="274"/>
      <c r="C424" s="274"/>
      <c r="D424" s="273"/>
      <c r="E424" s="274"/>
      <c r="F424" s="274"/>
      <c r="G424" s="273"/>
      <c r="H424" s="273"/>
      <c r="I424" s="273"/>
      <c r="J424" s="273"/>
      <c r="K424" s="274"/>
      <c r="L424" s="274"/>
      <c r="M424" s="273"/>
      <c r="N424" s="273"/>
      <c r="O424" s="273"/>
      <c r="P424" s="273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  <c r="AA424" s="272"/>
      <c r="AB424" s="272"/>
      <c r="AC424" s="272"/>
      <c r="AD424" s="272"/>
      <c r="AE424" s="272"/>
      <c r="AF424" s="272"/>
      <c r="AG424" s="272"/>
      <c r="AH424" s="272"/>
      <c r="AI424" s="272"/>
      <c r="AJ424" s="272"/>
    </row>
    <row r="425" spans="1:36" ht="15.75" customHeight="1">
      <c r="A425" s="272"/>
      <c r="B425" s="274"/>
      <c r="C425" s="274"/>
      <c r="D425" s="273"/>
      <c r="E425" s="274"/>
      <c r="F425" s="274"/>
      <c r="G425" s="273"/>
      <c r="H425" s="273"/>
      <c r="I425" s="273"/>
      <c r="J425" s="273"/>
      <c r="K425" s="274"/>
      <c r="L425" s="274"/>
      <c r="M425" s="273"/>
      <c r="N425" s="273"/>
      <c r="O425" s="273"/>
      <c r="P425" s="273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  <c r="AA425" s="272"/>
      <c r="AB425" s="272"/>
      <c r="AC425" s="272"/>
      <c r="AD425" s="272"/>
      <c r="AE425" s="272"/>
      <c r="AF425" s="272"/>
      <c r="AG425" s="272"/>
      <c r="AH425" s="272"/>
      <c r="AI425" s="272"/>
      <c r="AJ425" s="272"/>
    </row>
    <row r="426" spans="1:36" ht="15.75" customHeight="1">
      <c r="A426" s="272"/>
      <c r="B426" s="274"/>
      <c r="C426" s="274"/>
      <c r="D426" s="273"/>
      <c r="E426" s="274"/>
      <c r="F426" s="274"/>
      <c r="G426" s="273"/>
      <c r="H426" s="273"/>
      <c r="I426" s="273"/>
      <c r="J426" s="273"/>
      <c r="K426" s="274"/>
      <c r="L426" s="274"/>
      <c r="M426" s="273"/>
      <c r="N426" s="273"/>
      <c r="O426" s="273"/>
      <c r="P426" s="273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</row>
    <row r="427" spans="1:36" ht="15.75" customHeight="1">
      <c r="A427" s="272"/>
      <c r="B427" s="274"/>
      <c r="C427" s="274"/>
      <c r="D427" s="273"/>
      <c r="E427" s="274"/>
      <c r="F427" s="274"/>
      <c r="G427" s="273"/>
      <c r="H427" s="273"/>
      <c r="I427" s="273"/>
      <c r="J427" s="273"/>
      <c r="K427" s="274"/>
      <c r="L427" s="274"/>
      <c r="M427" s="273"/>
      <c r="N427" s="273"/>
      <c r="O427" s="273"/>
      <c r="P427" s="273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2"/>
      <c r="AH427" s="272"/>
      <c r="AI427" s="272"/>
      <c r="AJ427" s="272"/>
    </row>
    <row r="428" spans="1:36" ht="15.75" customHeight="1">
      <c r="A428" s="272"/>
      <c r="B428" s="274"/>
      <c r="C428" s="274"/>
      <c r="D428" s="273"/>
      <c r="E428" s="274"/>
      <c r="F428" s="274"/>
      <c r="G428" s="273"/>
      <c r="H428" s="273"/>
      <c r="I428" s="273"/>
      <c r="J428" s="273"/>
      <c r="K428" s="274"/>
      <c r="L428" s="274"/>
      <c r="M428" s="273"/>
      <c r="N428" s="273"/>
      <c r="O428" s="273"/>
      <c r="P428" s="273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2"/>
      <c r="AH428" s="272"/>
      <c r="AI428" s="272"/>
      <c r="AJ428" s="272"/>
    </row>
    <row r="429" spans="1:36" ht="15.75" customHeight="1">
      <c r="A429" s="272"/>
      <c r="B429" s="274"/>
      <c r="C429" s="274"/>
      <c r="D429" s="273"/>
      <c r="E429" s="274"/>
      <c r="F429" s="274"/>
      <c r="G429" s="273"/>
      <c r="H429" s="273"/>
      <c r="I429" s="273"/>
      <c r="J429" s="273"/>
      <c r="K429" s="274"/>
      <c r="L429" s="274"/>
      <c r="M429" s="273"/>
      <c r="N429" s="273"/>
      <c r="O429" s="273"/>
      <c r="P429" s="273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</row>
    <row r="430" spans="1:36" ht="15.75" customHeight="1">
      <c r="A430" s="272"/>
      <c r="B430" s="274"/>
      <c r="C430" s="274"/>
      <c r="D430" s="273"/>
      <c r="E430" s="274"/>
      <c r="F430" s="274"/>
      <c r="G430" s="273"/>
      <c r="H430" s="273"/>
      <c r="I430" s="273"/>
      <c r="J430" s="273"/>
      <c r="K430" s="274"/>
      <c r="L430" s="274"/>
      <c r="M430" s="273"/>
      <c r="N430" s="273"/>
      <c r="O430" s="273"/>
      <c r="P430" s="273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</row>
    <row r="431" spans="1:36" ht="15.75" customHeight="1">
      <c r="A431" s="272"/>
      <c r="B431" s="274"/>
      <c r="C431" s="274"/>
      <c r="D431" s="273"/>
      <c r="E431" s="274"/>
      <c r="F431" s="274"/>
      <c r="G431" s="273"/>
      <c r="H431" s="273"/>
      <c r="I431" s="273"/>
      <c r="J431" s="273"/>
      <c r="K431" s="274"/>
      <c r="L431" s="274"/>
      <c r="M431" s="273"/>
      <c r="N431" s="273"/>
      <c r="O431" s="273"/>
      <c r="P431" s="273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</row>
    <row r="432" spans="1:36" ht="15.75" customHeight="1">
      <c r="A432" s="272"/>
      <c r="B432" s="274"/>
      <c r="C432" s="274"/>
      <c r="D432" s="273"/>
      <c r="E432" s="274"/>
      <c r="F432" s="274"/>
      <c r="G432" s="273"/>
      <c r="H432" s="273"/>
      <c r="I432" s="273"/>
      <c r="J432" s="273"/>
      <c r="K432" s="274"/>
      <c r="L432" s="274"/>
      <c r="M432" s="273"/>
      <c r="N432" s="273"/>
      <c r="O432" s="273"/>
      <c r="P432" s="273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  <c r="AA432" s="272"/>
      <c r="AB432" s="272"/>
      <c r="AC432" s="272"/>
      <c r="AD432" s="272"/>
      <c r="AE432" s="272"/>
      <c r="AF432" s="272"/>
      <c r="AG432" s="272"/>
      <c r="AH432" s="272"/>
      <c r="AI432" s="272"/>
      <c r="AJ432" s="272"/>
    </row>
    <row r="433" spans="1:36" ht="15.75" customHeight="1">
      <c r="A433" s="272"/>
      <c r="B433" s="274"/>
      <c r="C433" s="274"/>
      <c r="D433" s="273"/>
      <c r="E433" s="274"/>
      <c r="F433" s="274"/>
      <c r="G433" s="273"/>
      <c r="H433" s="273"/>
      <c r="I433" s="273"/>
      <c r="J433" s="273"/>
      <c r="K433" s="274"/>
      <c r="L433" s="274"/>
      <c r="M433" s="273"/>
      <c r="N433" s="273"/>
      <c r="O433" s="273"/>
      <c r="P433" s="273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  <c r="AA433" s="272"/>
      <c r="AB433" s="272"/>
      <c r="AC433" s="272"/>
      <c r="AD433" s="272"/>
      <c r="AE433" s="272"/>
      <c r="AF433" s="272"/>
      <c r="AG433" s="272"/>
      <c r="AH433" s="272"/>
      <c r="AI433" s="272"/>
      <c r="AJ433" s="272"/>
    </row>
    <row r="434" spans="1:36" ht="15.75" customHeight="1">
      <c r="A434" s="272"/>
      <c r="B434" s="274"/>
      <c r="C434" s="274"/>
      <c r="D434" s="273"/>
      <c r="E434" s="274"/>
      <c r="F434" s="274"/>
      <c r="G434" s="273"/>
      <c r="H434" s="273"/>
      <c r="I434" s="273"/>
      <c r="J434" s="273"/>
      <c r="K434" s="274"/>
      <c r="L434" s="274"/>
      <c r="M434" s="273"/>
      <c r="N434" s="273"/>
      <c r="O434" s="273"/>
      <c r="P434" s="273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  <c r="AA434" s="272"/>
      <c r="AB434" s="272"/>
      <c r="AC434" s="272"/>
      <c r="AD434" s="272"/>
      <c r="AE434" s="272"/>
      <c r="AF434" s="272"/>
      <c r="AG434" s="272"/>
      <c r="AH434" s="272"/>
      <c r="AI434" s="272"/>
      <c r="AJ434" s="272"/>
    </row>
    <row r="435" spans="1:36" ht="15.75" customHeight="1">
      <c r="A435" s="272"/>
      <c r="B435" s="274"/>
      <c r="C435" s="274"/>
      <c r="D435" s="273"/>
      <c r="E435" s="274"/>
      <c r="F435" s="274"/>
      <c r="G435" s="273"/>
      <c r="H435" s="273"/>
      <c r="I435" s="273"/>
      <c r="J435" s="273"/>
      <c r="K435" s="274"/>
      <c r="L435" s="274"/>
      <c r="M435" s="273"/>
      <c r="N435" s="273"/>
      <c r="O435" s="273"/>
      <c r="P435" s="273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  <c r="AA435" s="272"/>
      <c r="AB435" s="272"/>
      <c r="AC435" s="272"/>
      <c r="AD435" s="272"/>
      <c r="AE435" s="272"/>
      <c r="AF435" s="272"/>
      <c r="AG435" s="272"/>
      <c r="AH435" s="272"/>
      <c r="AI435" s="272"/>
      <c r="AJ435" s="272"/>
    </row>
    <row r="436" spans="1:36" ht="15.75" customHeight="1">
      <c r="A436" s="272"/>
      <c r="B436" s="274"/>
      <c r="C436" s="274"/>
      <c r="D436" s="273"/>
      <c r="E436" s="274"/>
      <c r="F436" s="274"/>
      <c r="G436" s="273"/>
      <c r="H436" s="273"/>
      <c r="I436" s="273"/>
      <c r="J436" s="273"/>
      <c r="K436" s="274"/>
      <c r="L436" s="274"/>
      <c r="M436" s="273"/>
      <c r="N436" s="273"/>
      <c r="O436" s="273"/>
      <c r="P436" s="273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  <c r="AA436" s="272"/>
      <c r="AB436" s="272"/>
      <c r="AC436" s="272"/>
      <c r="AD436" s="272"/>
      <c r="AE436" s="272"/>
      <c r="AF436" s="272"/>
      <c r="AG436" s="272"/>
      <c r="AH436" s="272"/>
      <c r="AI436" s="272"/>
      <c r="AJ436" s="272"/>
    </row>
    <row r="437" spans="1:36" ht="15.75" customHeight="1">
      <c r="A437" s="272"/>
      <c r="B437" s="274"/>
      <c r="C437" s="274"/>
      <c r="D437" s="273"/>
      <c r="E437" s="274"/>
      <c r="F437" s="274"/>
      <c r="G437" s="273"/>
      <c r="H437" s="273"/>
      <c r="I437" s="273"/>
      <c r="J437" s="273"/>
      <c r="K437" s="274"/>
      <c r="L437" s="274"/>
      <c r="M437" s="273"/>
      <c r="N437" s="273"/>
      <c r="O437" s="273"/>
      <c r="P437" s="273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  <c r="AA437" s="272"/>
      <c r="AB437" s="272"/>
      <c r="AC437" s="272"/>
      <c r="AD437" s="272"/>
      <c r="AE437" s="272"/>
      <c r="AF437" s="272"/>
      <c r="AG437" s="272"/>
      <c r="AH437" s="272"/>
      <c r="AI437" s="272"/>
      <c r="AJ437" s="272"/>
    </row>
    <row r="438" spans="1:36" ht="15.75" customHeight="1">
      <c r="A438" s="272"/>
      <c r="B438" s="274"/>
      <c r="C438" s="274"/>
      <c r="D438" s="273"/>
      <c r="E438" s="274"/>
      <c r="F438" s="274"/>
      <c r="G438" s="273"/>
      <c r="H438" s="273"/>
      <c r="I438" s="273"/>
      <c r="J438" s="273"/>
      <c r="K438" s="274"/>
      <c r="L438" s="274"/>
      <c r="M438" s="273"/>
      <c r="N438" s="273"/>
      <c r="O438" s="273"/>
      <c r="P438" s="273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2"/>
      <c r="AH438" s="272"/>
      <c r="AI438" s="272"/>
      <c r="AJ438" s="272"/>
    </row>
    <row r="439" spans="1:36" ht="15.75" customHeight="1">
      <c r="A439" s="272"/>
      <c r="B439" s="274"/>
      <c r="C439" s="274"/>
      <c r="D439" s="273"/>
      <c r="E439" s="274"/>
      <c r="F439" s="274"/>
      <c r="G439" s="273"/>
      <c r="H439" s="273"/>
      <c r="I439" s="273"/>
      <c r="J439" s="273"/>
      <c r="K439" s="274"/>
      <c r="L439" s="274"/>
      <c r="M439" s="273"/>
      <c r="N439" s="273"/>
      <c r="O439" s="273"/>
      <c r="P439" s="273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  <c r="AA439" s="272"/>
      <c r="AB439" s="272"/>
      <c r="AC439" s="272"/>
      <c r="AD439" s="272"/>
      <c r="AE439" s="272"/>
      <c r="AF439" s="272"/>
      <c r="AG439" s="272"/>
      <c r="AH439" s="272"/>
      <c r="AI439" s="272"/>
      <c r="AJ439" s="272"/>
    </row>
    <row r="440" spans="1:36" ht="15.75" customHeight="1">
      <c r="A440" s="272"/>
      <c r="B440" s="274"/>
      <c r="C440" s="274"/>
      <c r="D440" s="273"/>
      <c r="E440" s="274"/>
      <c r="F440" s="274"/>
      <c r="G440" s="273"/>
      <c r="H440" s="273"/>
      <c r="I440" s="273"/>
      <c r="J440" s="273"/>
      <c r="K440" s="274"/>
      <c r="L440" s="274"/>
      <c r="M440" s="273"/>
      <c r="N440" s="273"/>
      <c r="O440" s="273"/>
      <c r="P440" s="273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</row>
    <row r="441" spans="1:36" ht="15.75" customHeight="1">
      <c r="A441" s="272"/>
      <c r="B441" s="274"/>
      <c r="C441" s="274"/>
      <c r="D441" s="273"/>
      <c r="E441" s="274"/>
      <c r="F441" s="274"/>
      <c r="G441" s="273"/>
      <c r="H441" s="273"/>
      <c r="I441" s="273"/>
      <c r="J441" s="273"/>
      <c r="K441" s="274"/>
      <c r="L441" s="274"/>
      <c r="M441" s="273"/>
      <c r="N441" s="273"/>
      <c r="O441" s="273"/>
      <c r="P441" s="273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</row>
    <row r="442" spans="1:36" ht="15.75" customHeight="1">
      <c r="A442" s="272"/>
      <c r="B442" s="274"/>
      <c r="C442" s="274"/>
      <c r="D442" s="273"/>
      <c r="E442" s="274"/>
      <c r="F442" s="274"/>
      <c r="G442" s="273"/>
      <c r="H442" s="273"/>
      <c r="I442" s="273"/>
      <c r="J442" s="273"/>
      <c r="K442" s="274"/>
      <c r="L442" s="274"/>
      <c r="M442" s="273"/>
      <c r="N442" s="273"/>
      <c r="O442" s="273"/>
      <c r="P442" s="273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</row>
    <row r="443" spans="1:36" ht="15.75" customHeight="1">
      <c r="A443" s="272"/>
      <c r="B443" s="274"/>
      <c r="C443" s="274"/>
      <c r="D443" s="273"/>
      <c r="E443" s="274"/>
      <c r="F443" s="274"/>
      <c r="G443" s="273"/>
      <c r="H443" s="273"/>
      <c r="I443" s="273"/>
      <c r="J443" s="273"/>
      <c r="K443" s="274"/>
      <c r="L443" s="274"/>
      <c r="M443" s="273"/>
      <c r="N443" s="273"/>
      <c r="O443" s="273"/>
      <c r="P443" s="273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  <c r="AA443" s="272"/>
      <c r="AB443" s="272"/>
      <c r="AC443" s="272"/>
      <c r="AD443" s="272"/>
      <c r="AE443" s="272"/>
      <c r="AF443" s="272"/>
      <c r="AG443" s="272"/>
      <c r="AH443" s="272"/>
      <c r="AI443" s="272"/>
      <c r="AJ443" s="272"/>
    </row>
    <row r="444" spans="1:36" ht="15.75" customHeight="1">
      <c r="A444" s="272"/>
      <c r="B444" s="274"/>
      <c r="C444" s="274"/>
      <c r="D444" s="273"/>
      <c r="E444" s="274"/>
      <c r="F444" s="274"/>
      <c r="G444" s="273"/>
      <c r="H444" s="273"/>
      <c r="I444" s="273"/>
      <c r="J444" s="273"/>
      <c r="K444" s="274"/>
      <c r="L444" s="274"/>
      <c r="M444" s="273"/>
      <c r="N444" s="273"/>
      <c r="O444" s="273"/>
      <c r="P444" s="273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2"/>
      <c r="AH444" s="272"/>
      <c r="AI444" s="272"/>
      <c r="AJ444" s="272"/>
    </row>
    <row r="445" spans="1:36" ht="15.75" customHeight="1">
      <c r="A445" s="272"/>
      <c r="B445" s="274"/>
      <c r="C445" s="274"/>
      <c r="D445" s="273"/>
      <c r="E445" s="274"/>
      <c r="F445" s="274"/>
      <c r="G445" s="273"/>
      <c r="H445" s="273"/>
      <c r="I445" s="273"/>
      <c r="J445" s="273"/>
      <c r="K445" s="274"/>
      <c r="L445" s="274"/>
      <c r="M445" s="273"/>
      <c r="N445" s="273"/>
      <c r="O445" s="273"/>
      <c r="P445" s="273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2"/>
      <c r="AH445" s="272"/>
      <c r="AI445" s="272"/>
      <c r="AJ445" s="272"/>
    </row>
    <row r="446" spans="1:36" ht="15.75" customHeight="1">
      <c r="A446" s="272"/>
      <c r="B446" s="274"/>
      <c r="C446" s="274"/>
      <c r="D446" s="273"/>
      <c r="E446" s="274"/>
      <c r="F446" s="274"/>
      <c r="G446" s="273"/>
      <c r="H446" s="273"/>
      <c r="I446" s="273"/>
      <c r="J446" s="273"/>
      <c r="K446" s="274"/>
      <c r="L446" s="274"/>
      <c r="M446" s="273"/>
      <c r="N446" s="273"/>
      <c r="O446" s="273"/>
      <c r="P446" s="273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  <c r="AA446" s="272"/>
      <c r="AB446" s="272"/>
      <c r="AC446" s="272"/>
      <c r="AD446" s="272"/>
      <c r="AE446" s="272"/>
      <c r="AF446" s="272"/>
      <c r="AG446" s="272"/>
      <c r="AH446" s="272"/>
      <c r="AI446" s="272"/>
      <c r="AJ446" s="272"/>
    </row>
    <row r="447" spans="1:36" ht="15.75" customHeight="1">
      <c r="A447" s="272"/>
      <c r="B447" s="274"/>
      <c r="C447" s="274"/>
      <c r="D447" s="273"/>
      <c r="E447" s="274"/>
      <c r="F447" s="274"/>
      <c r="G447" s="273"/>
      <c r="H447" s="273"/>
      <c r="I447" s="273"/>
      <c r="J447" s="273"/>
      <c r="K447" s="274"/>
      <c r="L447" s="274"/>
      <c r="M447" s="273"/>
      <c r="N447" s="273"/>
      <c r="O447" s="273"/>
      <c r="P447" s="273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  <c r="AA447" s="272"/>
      <c r="AB447" s="272"/>
      <c r="AC447" s="272"/>
      <c r="AD447" s="272"/>
      <c r="AE447" s="272"/>
      <c r="AF447" s="272"/>
      <c r="AG447" s="272"/>
      <c r="AH447" s="272"/>
      <c r="AI447" s="272"/>
      <c r="AJ447" s="272"/>
    </row>
    <row r="448" spans="1:36" ht="15.75" customHeight="1">
      <c r="A448" s="272"/>
      <c r="B448" s="274"/>
      <c r="C448" s="274"/>
      <c r="D448" s="273"/>
      <c r="E448" s="274"/>
      <c r="F448" s="274"/>
      <c r="G448" s="273"/>
      <c r="H448" s="273"/>
      <c r="I448" s="273"/>
      <c r="J448" s="273"/>
      <c r="K448" s="274"/>
      <c r="L448" s="274"/>
      <c r="M448" s="273"/>
      <c r="N448" s="273"/>
      <c r="O448" s="273"/>
      <c r="P448" s="273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  <c r="AA448" s="272"/>
      <c r="AB448" s="272"/>
      <c r="AC448" s="272"/>
      <c r="AD448" s="272"/>
      <c r="AE448" s="272"/>
      <c r="AF448" s="272"/>
      <c r="AG448" s="272"/>
      <c r="AH448" s="272"/>
      <c r="AI448" s="272"/>
      <c r="AJ448" s="272"/>
    </row>
    <row r="449" spans="1:36" ht="15.75" customHeight="1">
      <c r="A449" s="272"/>
      <c r="B449" s="274"/>
      <c r="C449" s="274"/>
      <c r="D449" s="273"/>
      <c r="E449" s="274"/>
      <c r="F449" s="274"/>
      <c r="G449" s="273"/>
      <c r="H449" s="273"/>
      <c r="I449" s="273"/>
      <c r="J449" s="273"/>
      <c r="K449" s="274"/>
      <c r="L449" s="274"/>
      <c r="M449" s="273"/>
      <c r="N449" s="273"/>
      <c r="O449" s="273"/>
      <c r="P449" s="273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  <c r="AA449" s="272"/>
      <c r="AB449" s="272"/>
      <c r="AC449" s="272"/>
      <c r="AD449" s="272"/>
      <c r="AE449" s="272"/>
      <c r="AF449" s="272"/>
      <c r="AG449" s="272"/>
      <c r="AH449" s="272"/>
      <c r="AI449" s="272"/>
      <c r="AJ449" s="272"/>
    </row>
    <row r="450" spans="1:36" ht="15.75" customHeight="1">
      <c r="A450" s="272"/>
      <c r="B450" s="274"/>
      <c r="C450" s="274"/>
      <c r="D450" s="273"/>
      <c r="E450" s="274"/>
      <c r="F450" s="274"/>
      <c r="G450" s="273"/>
      <c r="H450" s="273"/>
      <c r="I450" s="273"/>
      <c r="J450" s="273"/>
      <c r="K450" s="274"/>
      <c r="L450" s="274"/>
      <c r="M450" s="273"/>
      <c r="N450" s="273"/>
      <c r="O450" s="273"/>
      <c r="P450" s="273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  <c r="AA450" s="272"/>
      <c r="AB450" s="272"/>
      <c r="AC450" s="272"/>
      <c r="AD450" s="272"/>
      <c r="AE450" s="272"/>
      <c r="AF450" s="272"/>
      <c r="AG450" s="272"/>
      <c r="AH450" s="272"/>
      <c r="AI450" s="272"/>
      <c r="AJ450" s="272"/>
    </row>
    <row r="451" spans="1:36" ht="15.75" customHeight="1">
      <c r="A451" s="272"/>
      <c r="B451" s="274"/>
      <c r="C451" s="274"/>
      <c r="D451" s="273"/>
      <c r="E451" s="274"/>
      <c r="F451" s="274"/>
      <c r="G451" s="273"/>
      <c r="H451" s="273"/>
      <c r="I451" s="273"/>
      <c r="J451" s="273"/>
      <c r="K451" s="274"/>
      <c r="L451" s="274"/>
      <c r="M451" s="273"/>
      <c r="N451" s="273"/>
      <c r="O451" s="273"/>
      <c r="P451" s="273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  <c r="AA451" s="272"/>
      <c r="AB451" s="272"/>
      <c r="AC451" s="272"/>
      <c r="AD451" s="272"/>
      <c r="AE451" s="272"/>
      <c r="AF451" s="272"/>
      <c r="AG451" s="272"/>
      <c r="AH451" s="272"/>
      <c r="AI451" s="272"/>
      <c r="AJ451" s="272"/>
    </row>
    <row r="452" spans="1:36" ht="15.75" customHeight="1">
      <c r="A452" s="272"/>
      <c r="B452" s="274"/>
      <c r="C452" s="274"/>
      <c r="D452" s="273"/>
      <c r="E452" s="274"/>
      <c r="F452" s="274"/>
      <c r="G452" s="273"/>
      <c r="H452" s="273"/>
      <c r="I452" s="273"/>
      <c r="J452" s="273"/>
      <c r="K452" s="274"/>
      <c r="L452" s="274"/>
      <c r="M452" s="273"/>
      <c r="N452" s="273"/>
      <c r="O452" s="273"/>
      <c r="P452" s="273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  <c r="AA452" s="272"/>
      <c r="AB452" s="272"/>
      <c r="AC452" s="272"/>
      <c r="AD452" s="272"/>
      <c r="AE452" s="272"/>
      <c r="AF452" s="272"/>
      <c r="AG452" s="272"/>
      <c r="AH452" s="272"/>
      <c r="AI452" s="272"/>
      <c r="AJ452" s="272"/>
    </row>
    <row r="453" spans="1:36" ht="15.75" customHeight="1">
      <c r="A453" s="272"/>
      <c r="B453" s="274"/>
      <c r="C453" s="274"/>
      <c r="D453" s="273"/>
      <c r="E453" s="274"/>
      <c r="F453" s="274"/>
      <c r="G453" s="273"/>
      <c r="H453" s="273"/>
      <c r="I453" s="273"/>
      <c r="J453" s="273"/>
      <c r="K453" s="274"/>
      <c r="L453" s="274"/>
      <c r="M453" s="273"/>
      <c r="N453" s="273"/>
      <c r="O453" s="273"/>
      <c r="P453" s="273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  <c r="AA453" s="272"/>
      <c r="AB453" s="272"/>
      <c r="AC453" s="272"/>
      <c r="AD453" s="272"/>
      <c r="AE453" s="272"/>
      <c r="AF453" s="272"/>
      <c r="AG453" s="272"/>
      <c r="AH453" s="272"/>
      <c r="AI453" s="272"/>
      <c r="AJ453" s="272"/>
    </row>
    <row r="454" spans="1:36" ht="15.75" customHeight="1">
      <c r="A454" s="272"/>
      <c r="B454" s="274"/>
      <c r="C454" s="274"/>
      <c r="D454" s="273"/>
      <c r="E454" s="274"/>
      <c r="F454" s="274"/>
      <c r="G454" s="273"/>
      <c r="H454" s="273"/>
      <c r="I454" s="273"/>
      <c r="J454" s="273"/>
      <c r="K454" s="274"/>
      <c r="L454" s="274"/>
      <c r="M454" s="273"/>
      <c r="N454" s="273"/>
      <c r="O454" s="273"/>
      <c r="P454" s="273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  <c r="AA454" s="272"/>
      <c r="AB454" s="272"/>
      <c r="AC454" s="272"/>
      <c r="AD454" s="272"/>
      <c r="AE454" s="272"/>
      <c r="AF454" s="272"/>
      <c r="AG454" s="272"/>
      <c r="AH454" s="272"/>
      <c r="AI454" s="272"/>
      <c r="AJ454" s="272"/>
    </row>
    <row r="455" spans="1:36" ht="15.75" customHeight="1">
      <c r="A455" s="272"/>
      <c r="B455" s="274"/>
      <c r="C455" s="274"/>
      <c r="D455" s="273"/>
      <c r="E455" s="274"/>
      <c r="F455" s="274"/>
      <c r="G455" s="273"/>
      <c r="H455" s="273"/>
      <c r="I455" s="273"/>
      <c r="J455" s="273"/>
      <c r="K455" s="274"/>
      <c r="L455" s="274"/>
      <c r="M455" s="273"/>
      <c r="N455" s="273"/>
      <c r="O455" s="273"/>
      <c r="P455" s="273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  <c r="AA455" s="272"/>
      <c r="AB455" s="272"/>
      <c r="AC455" s="272"/>
      <c r="AD455" s="272"/>
      <c r="AE455" s="272"/>
      <c r="AF455" s="272"/>
      <c r="AG455" s="272"/>
      <c r="AH455" s="272"/>
      <c r="AI455" s="272"/>
      <c r="AJ455" s="272"/>
    </row>
    <row r="456" spans="1:36" ht="15.75" customHeight="1">
      <c r="A456" s="272"/>
      <c r="B456" s="274"/>
      <c r="C456" s="274"/>
      <c r="D456" s="273"/>
      <c r="E456" s="274"/>
      <c r="F456" s="274"/>
      <c r="G456" s="273"/>
      <c r="H456" s="273"/>
      <c r="I456" s="273"/>
      <c r="J456" s="273"/>
      <c r="K456" s="274"/>
      <c r="L456" s="274"/>
      <c r="M456" s="273"/>
      <c r="N456" s="273"/>
      <c r="O456" s="273"/>
      <c r="P456" s="273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  <c r="AA456" s="272"/>
      <c r="AB456" s="272"/>
      <c r="AC456" s="272"/>
      <c r="AD456" s="272"/>
      <c r="AE456" s="272"/>
      <c r="AF456" s="272"/>
      <c r="AG456" s="272"/>
      <c r="AH456" s="272"/>
      <c r="AI456" s="272"/>
      <c r="AJ456" s="272"/>
    </row>
    <row r="457" spans="1:36" ht="15.75" customHeight="1">
      <c r="A457" s="272"/>
      <c r="B457" s="274"/>
      <c r="C457" s="274"/>
      <c r="D457" s="273"/>
      <c r="E457" s="274"/>
      <c r="F457" s="274"/>
      <c r="G457" s="273"/>
      <c r="H457" s="273"/>
      <c r="I457" s="273"/>
      <c r="J457" s="273"/>
      <c r="K457" s="274"/>
      <c r="L457" s="274"/>
      <c r="M457" s="273"/>
      <c r="N457" s="273"/>
      <c r="O457" s="273"/>
      <c r="P457" s="273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  <c r="AA457" s="272"/>
      <c r="AB457" s="272"/>
      <c r="AC457" s="272"/>
      <c r="AD457" s="272"/>
      <c r="AE457" s="272"/>
      <c r="AF457" s="272"/>
      <c r="AG457" s="272"/>
      <c r="AH457" s="272"/>
      <c r="AI457" s="272"/>
      <c r="AJ457" s="272"/>
    </row>
    <row r="458" spans="1:36" ht="15.75" customHeight="1">
      <c r="A458" s="272"/>
      <c r="B458" s="274"/>
      <c r="C458" s="274"/>
      <c r="D458" s="273"/>
      <c r="E458" s="274"/>
      <c r="F458" s="274"/>
      <c r="G458" s="273"/>
      <c r="H458" s="273"/>
      <c r="I458" s="273"/>
      <c r="J458" s="273"/>
      <c r="K458" s="274"/>
      <c r="L458" s="274"/>
      <c r="M458" s="273"/>
      <c r="N458" s="273"/>
      <c r="O458" s="273"/>
      <c r="P458" s="273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  <c r="AA458" s="272"/>
      <c r="AB458" s="272"/>
      <c r="AC458" s="272"/>
      <c r="AD458" s="272"/>
      <c r="AE458" s="272"/>
      <c r="AF458" s="272"/>
      <c r="AG458" s="272"/>
      <c r="AH458" s="272"/>
      <c r="AI458" s="272"/>
      <c r="AJ458" s="272"/>
    </row>
    <row r="459" spans="1:36" ht="15.75" customHeight="1">
      <c r="A459" s="272"/>
      <c r="B459" s="274"/>
      <c r="C459" s="274"/>
      <c r="D459" s="273"/>
      <c r="E459" s="274"/>
      <c r="F459" s="274"/>
      <c r="G459" s="273"/>
      <c r="H459" s="273"/>
      <c r="I459" s="273"/>
      <c r="J459" s="273"/>
      <c r="K459" s="274"/>
      <c r="L459" s="274"/>
      <c r="M459" s="273"/>
      <c r="N459" s="273"/>
      <c r="O459" s="273"/>
      <c r="P459" s="273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  <c r="AA459" s="272"/>
      <c r="AB459" s="272"/>
      <c r="AC459" s="272"/>
      <c r="AD459" s="272"/>
      <c r="AE459" s="272"/>
      <c r="AF459" s="272"/>
      <c r="AG459" s="272"/>
      <c r="AH459" s="272"/>
      <c r="AI459" s="272"/>
      <c r="AJ459" s="272"/>
    </row>
    <row r="460" spans="1:36" ht="15.75" customHeight="1">
      <c r="A460" s="272"/>
      <c r="B460" s="274"/>
      <c r="C460" s="274"/>
      <c r="D460" s="273"/>
      <c r="E460" s="274"/>
      <c r="F460" s="274"/>
      <c r="G460" s="273"/>
      <c r="H460" s="273"/>
      <c r="I460" s="273"/>
      <c r="J460" s="273"/>
      <c r="K460" s="274"/>
      <c r="L460" s="274"/>
      <c r="M460" s="273"/>
      <c r="N460" s="273"/>
      <c r="O460" s="273"/>
      <c r="P460" s="273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  <c r="AA460" s="272"/>
      <c r="AB460" s="272"/>
      <c r="AC460" s="272"/>
      <c r="AD460" s="272"/>
      <c r="AE460" s="272"/>
      <c r="AF460" s="272"/>
      <c r="AG460" s="272"/>
      <c r="AH460" s="272"/>
      <c r="AI460" s="272"/>
      <c r="AJ460" s="272"/>
    </row>
    <row r="461" spans="1:36" ht="15.75" customHeight="1">
      <c r="A461" s="272"/>
      <c r="B461" s="274"/>
      <c r="C461" s="274"/>
      <c r="D461" s="273"/>
      <c r="E461" s="274"/>
      <c r="F461" s="274"/>
      <c r="G461" s="273"/>
      <c r="H461" s="273"/>
      <c r="I461" s="273"/>
      <c r="J461" s="273"/>
      <c r="K461" s="274"/>
      <c r="L461" s="274"/>
      <c r="M461" s="273"/>
      <c r="N461" s="273"/>
      <c r="O461" s="273"/>
      <c r="P461" s="273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  <c r="AA461" s="272"/>
      <c r="AB461" s="272"/>
      <c r="AC461" s="272"/>
      <c r="AD461" s="272"/>
      <c r="AE461" s="272"/>
      <c r="AF461" s="272"/>
      <c r="AG461" s="272"/>
      <c r="AH461" s="272"/>
      <c r="AI461" s="272"/>
      <c r="AJ461" s="272"/>
    </row>
    <row r="462" spans="1:36" ht="15.75" customHeight="1">
      <c r="A462" s="272"/>
      <c r="B462" s="274"/>
      <c r="C462" s="274"/>
      <c r="D462" s="273"/>
      <c r="E462" s="274"/>
      <c r="F462" s="274"/>
      <c r="G462" s="273"/>
      <c r="H462" s="273"/>
      <c r="I462" s="273"/>
      <c r="J462" s="273"/>
      <c r="K462" s="274"/>
      <c r="L462" s="274"/>
      <c r="M462" s="273"/>
      <c r="N462" s="273"/>
      <c r="O462" s="273"/>
      <c r="P462" s="273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  <c r="AA462" s="272"/>
      <c r="AB462" s="272"/>
      <c r="AC462" s="272"/>
      <c r="AD462" s="272"/>
      <c r="AE462" s="272"/>
      <c r="AF462" s="272"/>
      <c r="AG462" s="272"/>
      <c r="AH462" s="272"/>
      <c r="AI462" s="272"/>
      <c r="AJ462" s="272"/>
    </row>
    <row r="463" spans="1:36" ht="15.75" customHeight="1">
      <c r="A463" s="272"/>
      <c r="B463" s="274"/>
      <c r="C463" s="274"/>
      <c r="D463" s="273"/>
      <c r="E463" s="274"/>
      <c r="F463" s="274"/>
      <c r="G463" s="273"/>
      <c r="H463" s="273"/>
      <c r="I463" s="273"/>
      <c r="J463" s="273"/>
      <c r="K463" s="274"/>
      <c r="L463" s="274"/>
      <c r="M463" s="273"/>
      <c r="N463" s="273"/>
      <c r="O463" s="273"/>
      <c r="P463" s="273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  <c r="AA463" s="272"/>
      <c r="AB463" s="272"/>
      <c r="AC463" s="272"/>
      <c r="AD463" s="272"/>
      <c r="AE463" s="272"/>
      <c r="AF463" s="272"/>
      <c r="AG463" s="272"/>
      <c r="AH463" s="272"/>
      <c r="AI463" s="272"/>
      <c r="AJ463" s="272"/>
    </row>
    <row r="464" spans="1:36" ht="15.75" customHeight="1">
      <c r="A464" s="272"/>
      <c r="B464" s="274"/>
      <c r="C464" s="274"/>
      <c r="D464" s="273"/>
      <c r="E464" s="274"/>
      <c r="F464" s="274"/>
      <c r="G464" s="273"/>
      <c r="H464" s="273"/>
      <c r="I464" s="273"/>
      <c r="J464" s="273"/>
      <c r="K464" s="274"/>
      <c r="L464" s="274"/>
      <c r="M464" s="273"/>
      <c r="N464" s="273"/>
      <c r="O464" s="273"/>
      <c r="P464" s="273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  <c r="AA464" s="272"/>
      <c r="AB464" s="272"/>
      <c r="AC464" s="272"/>
      <c r="AD464" s="272"/>
      <c r="AE464" s="272"/>
      <c r="AF464" s="272"/>
      <c r="AG464" s="272"/>
      <c r="AH464" s="272"/>
      <c r="AI464" s="272"/>
      <c r="AJ464" s="272"/>
    </row>
    <row r="465" spans="1:36" ht="15.75" customHeight="1">
      <c r="A465" s="272"/>
      <c r="B465" s="274"/>
      <c r="C465" s="274"/>
      <c r="D465" s="273"/>
      <c r="E465" s="274"/>
      <c r="F465" s="274"/>
      <c r="G465" s="273"/>
      <c r="H465" s="273"/>
      <c r="I465" s="273"/>
      <c r="J465" s="273"/>
      <c r="K465" s="274"/>
      <c r="L465" s="274"/>
      <c r="M465" s="273"/>
      <c r="N465" s="273"/>
      <c r="O465" s="273"/>
      <c r="P465" s="273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  <c r="AA465" s="272"/>
      <c r="AB465" s="272"/>
      <c r="AC465" s="272"/>
      <c r="AD465" s="272"/>
      <c r="AE465" s="272"/>
      <c r="AF465" s="272"/>
      <c r="AG465" s="272"/>
      <c r="AH465" s="272"/>
      <c r="AI465" s="272"/>
      <c r="AJ465" s="272"/>
    </row>
    <row r="466" spans="1:36" ht="15.75" customHeight="1">
      <c r="A466" s="272"/>
      <c r="B466" s="274"/>
      <c r="C466" s="274"/>
      <c r="D466" s="273"/>
      <c r="E466" s="274"/>
      <c r="F466" s="274"/>
      <c r="G466" s="273"/>
      <c r="H466" s="273"/>
      <c r="I466" s="273"/>
      <c r="J466" s="273"/>
      <c r="K466" s="274"/>
      <c r="L466" s="274"/>
      <c r="M466" s="273"/>
      <c r="N466" s="273"/>
      <c r="O466" s="273"/>
      <c r="P466" s="273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  <c r="AA466" s="272"/>
      <c r="AB466" s="272"/>
      <c r="AC466" s="272"/>
      <c r="AD466" s="272"/>
      <c r="AE466" s="272"/>
      <c r="AF466" s="272"/>
      <c r="AG466" s="272"/>
      <c r="AH466" s="272"/>
      <c r="AI466" s="272"/>
      <c r="AJ466" s="272"/>
    </row>
    <row r="467" spans="1:36" ht="15.75" customHeight="1">
      <c r="A467" s="272"/>
      <c r="B467" s="274"/>
      <c r="C467" s="274"/>
      <c r="D467" s="273"/>
      <c r="E467" s="274"/>
      <c r="F467" s="274"/>
      <c r="G467" s="273"/>
      <c r="H467" s="273"/>
      <c r="I467" s="273"/>
      <c r="J467" s="273"/>
      <c r="K467" s="274"/>
      <c r="L467" s="274"/>
      <c r="M467" s="273"/>
      <c r="N467" s="273"/>
      <c r="O467" s="273"/>
      <c r="P467" s="273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  <c r="AA467" s="272"/>
      <c r="AB467" s="272"/>
      <c r="AC467" s="272"/>
      <c r="AD467" s="272"/>
      <c r="AE467" s="272"/>
      <c r="AF467" s="272"/>
      <c r="AG467" s="272"/>
      <c r="AH467" s="272"/>
      <c r="AI467" s="272"/>
      <c r="AJ467" s="272"/>
    </row>
    <row r="468" spans="1:36" ht="15.75" customHeight="1">
      <c r="A468" s="272"/>
      <c r="B468" s="274"/>
      <c r="C468" s="274"/>
      <c r="D468" s="273"/>
      <c r="E468" s="274"/>
      <c r="F468" s="274"/>
      <c r="G468" s="273"/>
      <c r="H468" s="273"/>
      <c r="I468" s="273"/>
      <c r="J468" s="273"/>
      <c r="K468" s="274"/>
      <c r="L468" s="274"/>
      <c r="M468" s="273"/>
      <c r="N468" s="273"/>
      <c r="O468" s="273"/>
      <c r="P468" s="273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  <c r="AA468" s="272"/>
      <c r="AB468" s="272"/>
      <c r="AC468" s="272"/>
      <c r="AD468" s="272"/>
      <c r="AE468" s="272"/>
      <c r="AF468" s="272"/>
      <c r="AG468" s="272"/>
      <c r="AH468" s="272"/>
      <c r="AI468" s="272"/>
      <c r="AJ468" s="272"/>
    </row>
    <row r="469" spans="1:36" ht="15.75" customHeight="1">
      <c r="A469" s="272"/>
      <c r="B469" s="274"/>
      <c r="C469" s="274"/>
      <c r="D469" s="273"/>
      <c r="E469" s="274"/>
      <c r="F469" s="274"/>
      <c r="G469" s="273"/>
      <c r="H469" s="273"/>
      <c r="I469" s="273"/>
      <c r="J469" s="273"/>
      <c r="K469" s="274"/>
      <c r="L469" s="274"/>
      <c r="M469" s="273"/>
      <c r="N469" s="273"/>
      <c r="O469" s="273"/>
      <c r="P469" s="273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  <c r="AA469" s="272"/>
      <c r="AB469" s="272"/>
      <c r="AC469" s="272"/>
      <c r="AD469" s="272"/>
      <c r="AE469" s="272"/>
      <c r="AF469" s="272"/>
      <c r="AG469" s="272"/>
      <c r="AH469" s="272"/>
      <c r="AI469" s="272"/>
      <c r="AJ469" s="272"/>
    </row>
    <row r="470" spans="1:36" ht="15.75" customHeight="1">
      <c r="A470" s="272"/>
      <c r="B470" s="274"/>
      <c r="C470" s="274"/>
      <c r="D470" s="273"/>
      <c r="E470" s="274"/>
      <c r="F470" s="274"/>
      <c r="G470" s="273"/>
      <c r="H470" s="273"/>
      <c r="I470" s="273"/>
      <c r="J470" s="273"/>
      <c r="K470" s="274"/>
      <c r="L470" s="274"/>
      <c r="M470" s="273"/>
      <c r="N470" s="273"/>
      <c r="O470" s="273"/>
      <c r="P470" s="273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  <c r="AA470" s="272"/>
      <c r="AB470" s="272"/>
      <c r="AC470" s="272"/>
      <c r="AD470" s="272"/>
      <c r="AE470" s="272"/>
      <c r="AF470" s="272"/>
      <c r="AG470" s="272"/>
      <c r="AH470" s="272"/>
      <c r="AI470" s="272"/>
      <c r="AJ470" s="272"/>
    </row>
    <row r="471" spans="1:36" ht="15.75" customHeight="1">
      <c r="A471" s="272"/>
      <c r="B471" s="274"/>
      <c r="C471" s="274"/>
      <c r="D471" s="273"/>
      <c r="E471" s="274"/>
      <c r="F471" s="274"/>
      <c r="G471" s="273"/>
      <c r="H471" s="273"/>
      <c r="I471" s="273"/>
      <c r="J471" s="273"/>
      <c r="K471" s="274"/>
      <c r="L471" s="274"/>
      <c r="M471" s="273"/>
      <c r="N471" s="273"/>
      <c r="O471" s="273"/>
      <c r="P471" s="273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  <c r="AA471" s="272"/>
      <c r="AB471" s="272"/>
      <c r="AC471" s="272"/>
      <c r="AD471" s="272"/>
      <c r="AE471" s="272"/>
      <c r="AF471" s="272"/>
      <c r="AG471" s="272"/>
      <c r="AH471" s="272"/>
      <c r="AI471" s="272"/>
      <c r="AJ471" s="272"/>
    </row>
    <row r="472" spans="1:36" ht="15.75" customHeight="1">
      <c r="A472" s="272"/>
      <c r="B472" s="274"/>
      <c r="C472" s="274"/>
      <c r="D472" s="273"/>
      <c r="E472" s="274"/>
      <c r="F472" s="274"/>
      <c r="G472" s="273"/>
      <c r="H472" s="273"/>
      <c r="I472" s="273"/>
      <c r="J472" s="273"/>
      <c r="K472" s="274"/>
      <c r="L472" s="274"/>
      <c r="M472" s="273"/>
      <c r="N472" s="273"/>
      <c r="O472" s="273"/>
      <c r="P472" s="273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  <c r="AA472" s="272"/>
      <c r="AB472" s="272"/>
      <c r="AC472" s="272"/>
      <c r="AD472" s="272"/>
      <c r="AE472" s="272"/>
      <c r="AF472" s="272"/>
      <c r="AG472" s="272"/>
      <c r="AH472" s="272"/>
      <c r="AI472" s="272"/>
      <c r="AJ472" s="272"/>
    </row>
    <row r="473" spans="1:36" ht="15.75" customHeight="1">
      <c r="A473" s="272"/>
      <c r="B473" s="274"/>
      <c r="C473" s="274"/>
      <c r="D473" s="273"/>
      <c r="E473" s="274"/>
      <c r="F473" s="274"/>
      <c r="G473" s="273"/>
      <c r="H473" s="273"/>
      <c r="I473" s="273"/>
      <c r="J473" s="273"/>
      <c r="K473" s="274"/>
      <c r="L473" s="274"/>
      <c r="M473" s="273"/>
      <c r="N473" s="273"/>
      <c r="O473" s="273"/>
      <c r="P473" s="273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  <c r="AA473" s="272"/>
      <c r="AB473" s="272"/>
      <c r="AC473" s="272"/>
      <c r="AD473" s="272"/>
      <c r="AE473" s="272"/>
      <c r="AF473" s="272"/>
      <c r="AG473" s="272"/>
      <c r="AH473" s="272"/>
      <c r="AI473" s="272"/>
      <c r="AJ473" s="272"/>
    </row>
    <row r="474" spans="1:36" ht="15.75" customHeight="1">
      <c r="A474" s="272"/>
      <c r="B474" s="274"/>
      <c r="C474" s="274"/>
      <c r="D474" s="273"/>
      <c r="E474" s="274"/>
      <c r="F474" s="274"/>
      <c r="G474" s="273"/>
      <c r="H474" s="273"/>
      <c r="I474" s="273"/>
      <c r="J474" s="273"/>
      <c r="K474" s="274"/>
      <c r="L474" s="274"/>
      <c r="M474" s="273"/>
      <c r="N474" s="273"/>
      <c r="O474" s="273"/>
      <c r="P474" s="273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  <c r="AA474" s="272"/>
      <c r="AB474" s="272"/>
      <c r="AC474" s="272"/>
      <c r="AD474" s="272"/>
      <c r="AE474" s="272"/>
      <c r="AF474" s="272"/>
      <c r="AG474" s="272"/>
      <c r="AH474" s="272"/>
      <c r="AI474" s="272"/>
      <c r="AJ474" s="272"/>
    </row>
    <row r="475" spans="1:36" ht="15.75" customHeight="1">
      <c r="A475" s="272"/>
      <c r="B475" s="274"/>
      <c r="C475" s="274"/>
      <c r="D475" s="273"/>
      <c r="E475" s="274"/>
      <c r="F475" s="274"/>
      <c r="G475" s="273"/>
      <c r="H475" s="273"/>
      <c r="I475" s="273"/>
      <c r="J475" s="273"/>
      <c r="K475" s="274"/>
      <c r="L475" s="274"/>
      <c r="M475" s="273"/>
      <c r="N475" s="273"/>
      <c r="O475" s="273"/>
      <c r="P475" s="273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  <c r="AA475" s="272"/>
      <c r="AB475" s="272"/>
      <c r="AC475" s="272"/>
      <c r="AD475" s="272"/>
      <c r="AE475" s="272"/>
      <c r="AF475" s="272"/>
      <c r="AG475" s="272"/>
      <c r="AH475" s="272"/>
      <c r="AI475" s="272"/>
      <c r="AJ475" s="272"/>
    </row>
    <row r="476" spans="1:36" ht="15.75" customHeight="1">
      <c r="A476" s="272"/>
      <c r="B476" s="274"/>
      <c r="C476" s="274"/>
      <c r="D476" s="273"/>
      <c r="E476" s="274"/>
      <c r="F476" s="274"/>
      <c r="G476" s="273"/>
      <c r="H476" s="273"/>
      <c r="I476" s="273"/>
      <c r="J476" s="273"/>
      <c r="K476" s="274"/>
      <c r="L476" s="274"/>
      <c r="M476" s="273"/>
      <c r="N476" s="273"/>
      <c r="O476" s="273"/>
      <c r="P476" s="273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  <c r="AA476" s="272"/>
      <c r="AB476" s="272"/>
      <c r="AC476" s="272"/>
      <c r="AD476" s="272"/>
      <c r="AE476" s="272"/>
      <c r="AF476" s="272"/>
      <c r="AG476" s="272"/>
      <c r="AH476" s="272"/>
      <c r="AI476" s="272"/>
      <c r="AJ476" s="272"/>
    </row>
    <row r="477" spans="1:36" ht="15.75" customHeight="1">
      <c r="A477" s="272"/>
      <c r="B477" s="274"/>
      <c r="C477" s="274"/>
      <c r="D477" s="273"/>
      <c r="E477" s="274"/>
      <c r="F477" s="274"/>
      <c r="G477" s="273"/>
      <c r="H477" s="273"/>
      <c r="I477" s="273"/>
      <c r="J477" s="273"/>
      <c r="K477" s="274"/>
      <c r="L477" s="274"/>
      <c r="M477" s="273"/>
      <c r="N477" s="273"/>
      <c r="O477" s="273"/>
      <c r="P477" s="273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  <c r="AA477" s="272"/>
      <c r="AB477" s="272"/>
      <c r="AC477" s="272"/>
      <c r="AD477" s="272"/>
      <c r="AE477" s="272"/>
      <c r="AF477" s="272"/>
      <c r="AG477" s="272"/>
      <c r="AH477" s="272"/>
      <c r="AI477" s="272"/>
      <c r="AJ477" s="272"/>
    </row>
    <row r="478" spans="1:36" ht="15.75" customHeight="1">
      <c r="A478" s="272"/>
      <c r="B478" s="274"/>
      <c r="C478" s="274"/>
      <c r="D478" s="273"/>
      <c r="E478" s="274"/>
      <c r="F478" s="274"/>
      <c r="G478" s="273"/>
      <c r="H478" s="273"/>
      <c r="I478" s="273"/>
      <c r="J478" s="273"/>
      <c r="K478" s="274"/>
      <c r="L478" s="274"/>
      <c r="M478" s="273"/>
      <c r="N478" s="273"/>
      <c r="O478" s="273"/>
      <c r="P478" s="273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  <c r="AA478" s="272"/>
      <c r="AB478" s="272"/>
      <c r="AC478" s="272"/>
      <c r="AD478" s="272"/>
      <c r="AE478" s="272"/>
      <c r="AF478" s="272"/>
      <c r="AG478" s="272"/>
      <c r="AH478" s="272"/>
      <c r="AI478" s="272"/>
      <c r="AJ478" s="272"/>
    </row>
    <row r="479" spans="1:36" ht="15.75" customHeight="1">
      <c r="A479" s="272"/>
      <c r="B479" s="274"/>
      <c r="C479" s="274"/>
      <c r="D479" s="273"/>
      <c r="E479" s="274"/>
      <c r="F479" s="274"/>
      <c r="G479" s="273"/>
      <c r="H479" s="273"/>
      <c r="I479" s="273"/>
      <c r="J479" s="273"/>
      <c r="K479" s="274"/>
      <c r="L479" s="274"/>
      <c r="M479" s="273"/>
      <c r="N479" s="273"/>
      <c r="O479" s="273"/>
      <c r="P479" s="273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  <c r="AA479" s="272"/>
      <c r="AB479" s="272"/>
      <c r="AC479" s="272"/>
      <c r="AD479" s="272"/>
      <c r="AE479" s="272"/>
      <c r="AF479" s="272"/>
      <c r="AG479" s="272"/>
      <c r="AH479" s="272"/>
      <c r="AI479" s="272"/>
      <c r="AJ479" s="272"/>
    </row>
    <row r="480" spans="1:36" ht="15.75" customHeight="1">
      <c r="A480" s="272"/>
      <c r="B480" s="274"/>
      <c r="C480" s="274"/>
      <c r="D480" s="273"/>
      <c r="E480" s="274"/>
      <c r="F480" s="274"/>
      <c r="G480" s="273"/>
      <c r="H480" s="273"/>
      <c r="I480" s="273"/>
      <c r="J480" s="273"/>
      <c r="K480" s="274"/>
      <c r="L480" s="274"/>
      <c r="M480" s="273"/>
      <c r="N480" s="273"/>
      <c r="O480" s="273"/>
      <c r="P480" s="273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  <c r="AA480" s="272"/>
      <c r="AB480" s="272"/>
      <c r="AC480" s="272"/>
      <c r="AD480" s="272"/>
      <c r="AE480" s="272"/>
      <c r="AF480" s="272"/>
      <c r="AG480" s="272"/>
      <c r="AH480" s="272"/>
      <c r="AI480" s="272"/>
      <c r="AJ480" s="272"/>
    </row>
    <row r="481" spans="1:36" ht="15.75" customHeight="1">
      <c r="A481" s="272"/>
      <c r="B481" s="274"/>
      <c r="C481" s="274"/>
      <c r="D481" s="273"/>
      <c r="E481" s="274"/>
      <c r="F481" s="274"/>
      <c r="G481" s="273"/>
      <c r="H481" s="273"/>
      <c r="I481" s="273"/>
      <c r="J481" s="273"/>
      <c r="K481" s="274"/>
      <c r="L481" s="274"/>
      <c r="M481" s="273"/>
      <c r="N481" s="273"/>
      <c r="O481" s="273"/>
      <c r="P481" s="273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  <c r="AA481" s="272"/>
      <c r="AB481" s="272"/>
      <c r="AC481" s="272"/>
      <c r="AD481" s="272"/>
      <c r="AE481" s="272"/>
      <c r="AF481" s="272"/>
      <c r="AG481" s="272"/>
      <c r="AH481" s="272"/>
      <c r="AI481" s="272"/>
      <c r="AJ481" s="272"/>
    </row>
    <row r="482" spans="1:36" ht="15.75" customHeight="1">
      <c r="A482" s="272"/>
      <c r="B482" s="274"/>
      <c r="C482" s="274"/>
      <c r="D482" s="273"/>
      <c r="E482" s="274"/>
      <c r="F482" s="274"/>
      <c r="G482" s="273"/>
      <c r="H482" s="273"/>
      <c r="I482" s="273"/>
      <c r="J482" s="273"/>
      <c r="K482" s="274"/>
      <c r="L482" s="274"/>
      <c r="M482" s="273"/>
      <c r="N482" s="273"/>
      <c r="O482" s="273"/>
      <c r="P482" s="273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  <c r="AA482" s="272"/>
      <c r="AB482" s="272"/>
      <c r="AC482" s="272"/>
      <c r="AD482" s="272"/>
      <c r="AE482" s="272"/>
      <c r="AF482" s="272"/>
      <c r="AG482" s="272"/>
      <c r="AH482" s="272"/>
      <c r="AI482" s="272"/>
      <c r="AJ482" s="272"/>
    </row>
    <row r="483" spans="1:36" ht="15.75" customHeight="1">
      <c r="A483" s="272"/>
      <c r="B483" s="274"/>
      <c r="C483" s="274"/>
      <c r="D483" s="273"/>
      <c r="E483" s="274"/>
      <c r="F483" s="274"/>
      <c r="G483" s="273"/>
      <c r="H483" s="273"/>
      <c r="I483" s="273"/>
      <c r="J483" s="273"/>
      <c r="K483" s="274"/>
      <c r="L483" s="274"/>
      <c r="M483" s="273"/>
      <c r="N483" s="273"/>
      <c r="O483" s="273"/>
      <c r="P483" s="273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  <c r="AA483" s="272"/>
      <c r="AB483" s="272"/>
      <c r="AC483" s="272"/>
      <c r="AD483" s="272"/>
      <c r="AE483" s="272"/>
      <c r="AF483" s="272"/>
      <c r="AG483" s="272"/>
      <c r="AH483" s="272"/>
      <c r="AI483" s="272"/>
      <c r="AJ483" s="272"/>
    </row>
    <row r="484" spans="1:36" ht="15.75" customHeight="1">
      <c r="A484" s="272"/>
      <c r="B484" s="274"/>
      <c r="C484" s="274"/>
      <c r="D484" s="273"/>
      <c r="E484" s="274"/>
      <c r="F484" s="274"/>
      <c r="G484" s="273"/>
      <c r="H484" s="273"/>
      <c r="I484" s="273"/>
      <c r="J484" s="273"/>
      <c r="K484" s="274"/>
      <c r="L484" s="274"/>
      <c r="M484" s="273"/>
      <c r="N484" s="273"/>
      <c r="O484" s="273"/>
      <c r="P484" s="273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  <c r="AA484" s="272"/>
      <c r="AB484" s="272"/>
      <c r="AC484" s="272"/>
      <c r="AD484" s="272"/>
      <c r="AE484" s="272"/>
      <c r="AF484" s="272"/>
      <c r="AG484" s="272"/>
      <c r="AH484" s="272"/>
      <c r="AI484" s="272"/>
      <c r="AJ484" s="272"/>
    </row>
    <row r="485" spans="1:36" ht="15.75" customHeight="1">
      <c r="A485" s="272"/>
      <c r="B485" s="274"/>
      <c r="C485" s="274"/>
      <c r="D485" s="273"/>
      <c r="E485" s="274"/>
      <c r="F485" s="274"/>
      <c r="G485" s="273"/>
      <c r="H485" s="273"/>
      <c r="I485" s="273"/>
      <c r="J485" s="273"/>
      <c r="K485" s="274"/>
      <c r="L485" s="274"/>
      <c r="M485" s="273"/>
      <c r="N485" s="273"/>
      <c r="O485" s="273"/>
      <c r="P485" s="273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  <c r="AA485" s="272"/>
      <c r="AB485" s="272"/>
      <c r="AC485" s="272"/>
      <c r="AD485" s="272"/>
      <c r="AE485" s="272"/>
      <c r="AF485" s="272"/>
      <c r="AG485" s="272"/>
      <c r="AH485" s="272"/>
      <c r="AI485" s="272"/>
      <c r="AJ485" s="272"/>
    </row>
    <row r="486" spans="1:36" ht="15.75" customHeight="1">
      <c r="A486" s="272"/>
      <c r="B486" s="274"/>
      <c r="C486" s="274"/>
      <c r="D486" s="273"/>
      <c r="E486" s="274"/>
      <c r="F486" s="274"/>
      <c r="G486" s="273"/>
      <c r="H486" s="273"/>
      <c r="I486" s="273"/>
      <c r="J486" s="273"/>
      <c r="K486" s="274"/>
      <c r="L486" s="274"/>
      <c r="M486" s="273"/>
      <c r="N486" s="273"/>
      <c r="O486" s="273"/>
      <c r="P486" s="273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  <c r="AA486" s="272"/>
      <c r="AB486" s="272"/>
      <c r="AC486" s="272"/>
      <c r="AD486" s="272"/>
      <c r="AE486" s="272"/>
      <c r="AF486" s="272"/>
      <c r="AG486" s="272"/>
      <c r="AH486" s="272"/>
      <c r="AI486" s="272"/>
      <c r="AJ486" s="272"/>
    </row>
    <row r="487" spans="1:36" ht="15.75" customHeight="1">
      <c r="A487" s="272"/>
      <c r="B487" s="274"/>
      <c r="C487" s="274"/>
      <c r="D487" s="273"/>
      <c r="E487" s="274"/>
      <c r="F487" s="274"/>
      <c r="G487" s="273"/>
      <c r="H487" s="273"/>
      <c r="I487" s="273"/>
      <c r="J487" s="273"/>
      <c r="K487" s="274"/>
      <c r="L487" s="274"/>
      <c r="M487" s="273"/>
      <c r="N487" s="273"/>
      <c r="O487" s="273"/>
      <c r="P487" s="273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  <c r="AA487" s="272"/>
      <c r="AB487" s="272"/>
      <c r="AC487" s="272"/>
      <c r="AD487" s="272"/>
      <c r="AE487" s="272"/>
      <c r="AF487" s="272"/>
      <c r="AG487" s="272"/>
      <c r="AH487" s="272"/>
      <c r="AI487" s="272"/>
      <c r="AJ487" s="272"/>
    </row>
    <row r="488" spans="1:36" ht="15.75" customHeight="1">
      <c r="A488" s="272"/>
      <c r="B488" s="274"/>
      <c r="C488" s="274"/>
      <c r="D488" s="273"/>
      <c r="E488" s="274"/>
      <c r="F488" s="274"/>
      <c r="G488" s="273"/>
      <c r="H488" s="273"/>
      <c r="I488" s="273"/>
      <c r="J488" s="273"/>
      <c r="K488" s="274"/>
      <c r="L488" s="274"/>
      <c r="M488" s="273"/>
      <c r="N488" s="273"/>
      <c r="O488" s="273"/>
      <c r="P488" s="273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  <c r="AA488" s="272"/>
      <c r="AB488" s="272"/>
      <c r="AC488" s="272"/>
      <c r="AD488" s="272"/>
      <c r="AE488" s="272"/>
      <c r="AF488" s="272"/>
      <c r="AG488" s="272"/>
      <c r="AH488" s="272"/>
      <c r="AI488" s="272"/>
      <c r="AJ488" s="272"/>
    </row>
    <row r="489" spans="1:36" ht="15.75" customHeight="1">
      <c r="A489" s="272"/>
      <c r="B489" s="274"/>
      <c r="C489" s="274"/>
      <c r="D489" s="273"/>
      <c r="E489" s="274"/>
      <c r="F489" s="274"/>
      <c r="G489" s="273"/>
      <c r="H489" s="273"/>
      <c r="I489" s="273"/>
      <c r="J489" s="273"/>
      <c r="K489" s="274"/>
      <c r="L489" s="274"/>
      <c r="M489" s="273"/>
      <c r="N489" s="273"/>
      <c r="O489" s="273"/>
      <c r="P489" s="273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  <c r="AA489" s="272"/>
      <c r="AB489" s="272"/>
      <c r="AC489" s="272"/>
      <c r="AD489" s="272"/>
      <c r="AE489" s="272"/>
      <c r="AF489" s="272"/>
      <c r="AG489" s="272"/>
      <c r="AH489" s="272"/>
      <c r="AI489" s="272"/>
      <c r="AJ489" s="272"/>
    </row>
    <row r="490" spans="1:36" ht="15.75" customHeight="1">
      <c r="A490" s="272"/>
      <c r="B490" s="274"/>
      <c r="C490" s="274"/>
      <c r="D490" s="273"/>
      <c r="E490" s="274"/>
      <c r="F490" s="274"/>
      <c r="G490" s="273"/>
      <c r="H490" s="273"/>
      <c r="I490" s="273"/>
      <c r="J490" s="273"/>
      <c r="K490" s="274"/>
      <c r="L490" s="274"/>
      <c r="M490" s="273"/>
      <c r="N490" s="273"/>
      <c r="O490" s="273"/>
      <c r="P490" s="273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  <c r="AA490" s="272"/>
      <c r="AB490" s="272"/>
      <c r="AC490" s="272"/>
      <c r="AD490" s="272"/>
      <c r="AE490" s="272"/>
      <c r="AF490" s="272"/>
      <c r="AG490" s="272"/>
      <c r="AH490" s="272"/>
      <c r="AI490" s="272"/>
      <c r="AJ490" s="272"/>
    </row>
    <row r="491" spans="1:36" ht="15.75" customHeight="1">
      <c r="A491" s="272"/>
      <c r="B491" s="274"/>
      <c r="C491" s="274"/>
      <c r="D491" s="273"/>
      <c r="E491" s="274"/>
      <c r="F491" s="274"/>
      <c r="G491" s="273"/>
      <c r="H491" s="273"/>
      <c r="I491" s="273"/>
      <c r="J491" s="273"/>
      <c r="K491" s="274"/>
      <c r="L491" s="274"/>
      <c r="M491" s="273"/>
      <c r="N491" s="273"/>
      <c r="O491" s="273"/>
      <c r="P491" s="273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  <c r="AA491" s="272"/>
      <c r="AB491" s="272"/>
      <c r="AC491" s="272"/>
      <c r="AD491" s="272"/>
      <c r="AE491" s="272"/>
      <c r="AF491" s="272"/>
      <c r="AG491" s="272"/>
      <c r="AH491" s="272"/>
      <c r="AI491" s="272"/>
      <c r="AJ491" s="272"/>
    </row>
    <row r="492" spans="1:36" ht="15.75" customHeight="1">
      <c r="A492" s="272"/>
      <c r="B492" s="274"/>
      <c r="C492" s="274"/>
      <c r="D492" s="273"/>
      <c r="E492" s="274"/>
      <c r="F492" s="274"/>
      <c r="G492" s="273"/>
      <c r="H492" s="273"/>
      <c r="I492" s="273"/>
      <c r="J492" s="273"/>
      <c r="K492" s="274"/>
      <c r="L492" s="274"/>
      <c r="M492" s="273"/>
      <c r="N492" s="273"/>
      <c r="O492" s="273"/>
      <c r="P492" s="273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  <c r="AA492" s="272"/>
      <c r="AB492" s="272"/>
      <c r="AC492" s="272"/>
      <c r="AD492" s="272"/>
      <c r="AE492" s="272"/>
      <c r="AF492" s="272"/>
      <c r="AG492" s="272"/>
      <c r="AH492" s="272"/>
      <c r="AI492" s="272"/>
      <c r="AJ492" s="272"/>
    </row>
    <row r="493" spans="1:36" ht="15.75" customHeight="1">
      <c r="A493" s="272"/>
      <c r="B493" s="274"/>
      <c r="C493" s="274"/>
      <c r="D493" s="273"/>
      <c r="E493" s="274"/>
      <c r="F493" s="274"/>
      <c r="G493" s="273"/>
      <c r="H493" s="273"/>
      <c r="I493" s="273"/>
      <c r="J493" s="273"/>
      <c r="K493" s="274"/>
      <c r="L493" s="274"/>
      <c r="M493" s="273"/>
      <c r="N493" s="273"/>
      <c r="O493" s="273"/>
      <c r="P493" s="273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  <c r="AA493" s="272"/>
      <c r="AB493" s="272"/>
      <c r="AC493" s="272"/>
      <c r="AD493" s="272"/>
      <c r="AE493" s="272"/>
      <c r="AF493" s="272"/>
      <c r="AG493" s="272"/>
      <c r="AH493" s="272"/>
      <c r="AI493" s="272"/>
      <c r="AJ493" s="272"/>
    </row>
    <row r="494" spans="1:36" ht="15.75" customHeight="1">
      <c r="A494" s="272"/>
      <c r="B494" s="274"/>
      <c r="C494" s="274"/>
      <c r="D494" s="273"/>
      <c r="E494" s="274"/>
      <c r="F494" s="274"/>
      <c r="G494" s="273"/>
      <c r="H494" s="273"/>
      <c r="I494" s="273"/>
      <c r="J494" s="273"/>
      <c r="K494" s="274"/>
      <c r="L494" s="274"/>
      <c r="M494" s="273"/>
      <c r="N494" s="273"/>
      <c r="O494" s="273"/>
      <c r="P494" s="273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  <c r="AA494" s="272"/>
      <c r="AB494" s="272"/>
      <c r="AC494" s="272"/>
      <c r="AD494" s="272"/>
      <c r="AE494" s="272"/>
      <c r="AF494" s="272"/>
      <c r="AG494" s="272"/>
      <c r="AH494" s="272"/>
      <c r="AI494" s="272"/>
      <c r="AJ494" s="272"/>
    </row>
    <row r="495" spans="1:36" ht="15.75" customHeight="1">
      <c r="A495" s="272"/>
      <c r="B495" s="274"/>
      <c r="C495" s="274"/>
      <c r="D495" s="273"/>
      <c r="E495" s="274"/>
      <c r="F495" s="274"/>
      <c r="G495" s="273"/>
      <c r="H495" s="273"/>
      <c r="I495" s="273"/>
      <c r="J495" s="273"/>
      <c r="K495" s="274"/>
      <c r="L495" s="274"/>
      <c r="M495" s="273"/>
      <c r="N495" s="273"/>
      <c r="O495" s="273"/>
      <c r="P495" s="273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  <c r="AA495" s="272"/>
      <c r="AB495" s="272"/>
      <c r="AC495" s="272"/>
      <c r="AD495" s="272"/>
      <c r="AE495" s="272"/>
      <c r="AF495" s="272"/>
      <c r="AG495" s="272"/>
      <c r="AH495" s="272"/>
      <c r="AI495" s="272"/>
      <c r="AJ495" s="272"/>
    </row>
    <row r="496" spans="1:36" ht="15.75" customHeight="1">
      <c r="A496" s="272"/>
      <c r="B496" s="274"/>
      <c r="C496" s="274"/>
      <c r="D496" s="273"/>
      <c r="E496" s="274"/>
      <c r="F496" s="274"/>
      <c r="G496" s="273"/>
      <c r="H496" s="273"/>
      <c r="I496" s="273"/>
      <c r="J496" s="273"/>
      <c r="K496" s="274"/>
      <c r="L496" s="274"/>
      <c r="M496" s="273"/>
      <c r="N496" s="273"/>
      <c r="O496" s="273"/>
      <c r="P496" s="273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  <c r="AA496" s="272"/>
      <c r="AB496" s="272"/>
      <c r="AC496" s="272"/>
      <c r="AD496" s="272"/>
      <c r="AE496" s="272"/>
      <c r="AF496" s="272"/>
      <c r="AG496" s="272"/>
      <c r="AH496" s="272"/>
      <c r="AI496" s="272"/>
      <c r="AJ496" s="272"/>
    </row>
    <row r="497" spans="1:36" ht="15.75" customHeight="1">
      <c r="A497" s="272"/>
      <c r="B497" s="274"/>
      <c r="C497" s="274"/>
      <c r="D497" s="273"/>
      <c r="E497" s="274"/>
      <c r="F497" s="274"/>
      <c r="G497" s="273"/>
      <c r="H497" s="273"/>
      <c r="I497" s="273"/>
      <c r="J497" s="273"/>
      <c r="K497" s="274"/>
      <c r="L497" s="274"/>
      <c r="M497" s="273"/>
      <c r="N497" s="273"/>
      <c r="O497" s="273"/>
      <c r="P497" s="273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  <c r="AA497" s="272"/>
      <c r="AB497" s="272"/>
      <c r="AC497" s="272"/>
      <c r="AD497" s="272"/>
      <c r="AE497" s="272"/>
      <c r="AF497" s="272"/>
      <c r="AG497" s="272"/>
      <c r="AH497" s="272"/>
      <c r="AI497" s="272"/>
      <c r="AJ497" s="272"/>
    </row>
    <row r="498" spans="1:36" ht="15.75" customHeight="1">
      <c r="A498" s="272"/>
      <c r="B498" s="274"/>
      <c r="C498" s="274"/>
      <c r="D498" s="273"/>
      <c r="E498" s="274"/>
      <c r="F498" s="274"/>
      <c r="G498" s="273"/>
      <c r="H498" s="273"/>
      <c r="I498" s="273"/>
      <c r="J498" s="273"/>
      <c r="K498" s="274"/>
      <c r="L498" s="274"/>
      <c r="M498" s="273"/>
      <c r="N498" s="273"/>
      <c r="O498" s="273"/>
      <c r="P498" s="273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  <c r="AA498" s="272"/>
      <c r="AB498" s="272"/>
      <c r="AC498" s="272"/>
      <c r="AD498" s="272"/>
      <c r="AE498" s="272"/>
      <c r="AF498" s="272"/>
      <c r="AG498" s="272"/>
      <c r="AH498" s="272"/>
      <c r="AI498" s="272"/>
      <c r="AJ498" s="272"/>
    </row>
    <row r="499" spans="1:36" ht="15.75" customHeight="1">
      <c r="A499" s="272"/>
      <c r="B499" s="274"/>
      <c r="C499" s="274"/>
      <c r="D499" s="273"/>
      <c r="E499" s="274"/>
      <c r="F499" s="274"/>
      <c r="G499" s="273"/>
      <c r="H499" s="273"/>
      <c r="I499" s="273"/>
      <c r="J499" s="273"/>
      <c r="K499" s="274"/>
      <c r="L499" s="274"/>
      <c r="M499" s="273"/>
      <c r="N499" s="273"/>
      <c r="O499" s="273"/>
      <c r="P499" s="273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  <c r="AA499" s="272"/>
      <c r="AB499" s="272"/>
      <c r="AC499" s="272"/>
      <c r="AD499" s="272"/>
      <c r="AE499" s="272"/>
      <c r="AF499" s="272"/>
      <c r="AG499" s="272"/>
      <c r="AH499" s="272"/>
      <c r="AI499" s="272"/>
      <c r="AJ499" s="272"/>
    </row>
    <row r="500" spans="1:36" ht="15.75" customHeight="1">
      <c r="A500" s="272"/>
      <c r="B500" s="274"/>
      <c r="C500" s="274"/>
      <c r="D500" s="273"/>
      <c r="E500" s="274"/>
      <c r="F500" s="274"/>
      <c r="G500" s="273"/>
      <c r="H500" s="273"/>
      <c r="I500" s="273"/>
      <c r="J500" s="273"/>
      <c r="K500" s="274"/>
      <c r="L500" s="274"/>
      <c r="M500" s="273"/>
      <c r="N500" s="273"/>
      <c r="O500" s="273"/>
      <c r="P500" s="273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  <c r="AA500" s="272"/>
      <c r="AB500" s="272"/>
      <c r="AC500" s="272"/>
      <c r="AD500" s="272"/>
      <c r="AE500" s="272"/>
      <c r="AF500" s="272"/>
      <c r="AG500" s="272"/>
      <c r="AH500" s="272"/>
      <c r="AI500" s="272"/>
      <c r="AJ500" s="272"/>
    </row>
    <row r="501" spans="1:36" ht="15.75" customHeight="1">
      <c r="A501" s="272"/>
      <c r="B501" s="274"/>
      <c r="C501" s="274"/>
      <c r="D501" s="273"/>
      <c r="E501" s="274"/>
      <c r="F501" s="274"/>
      <c r="G501" s="273"/>
      <c r="H501" s="273"/>
      <c r="I501" s="273"/>
      <c r="J501" s="273"/>
      <c r="K501" s="274"/>
      <c r="L501" s="274"/>
      <c r="M501" s="273"/>
      <c r="N501" s="273"/>
      <c r="O501" s="273"/>
      <c r="P501" s="273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  <c r="AA501" s="272"/>
      <c r="AB501" s="272"/>
      <c r="AC501" s="272"/>
      <c r="AD501" s="272"/>
      <c r="AE501" s="272"/>
      <c r="AF501" s="272"/>
      <c r="AG501" s="272"/>
      <c r="AH501" s="272"/>
      <c r="AI501" s="272"/>
      <c r="AJ501" s="272"/>
    </row>
    <row r="502" spans="1:36" ht="15.75" customHeight="1">
      <c r="A502" s="272"/>
      <c r="B502" s="274"/>
      <c r="C502" s="274"/>
      <c r="D502" s="273"/>
      <c r="E502" s="274"/>
      <c r="F502" s="274"/>
      <c r="G502" s="273"/>
      <c r="H502" s="273"/>
      <c r="I502" s="273"/>
      <c r="J502" s="273"/>
      <c r="K502" s="274"/>
      <c r="L502" s="274"/>
      <c r="M502" s="273"/>
      <c r="N502" s="273"/>
      <c r="O502" s="273"/>
      <c r="P502" s="273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  <c r="AA502" s="272"/>
      <c r="AB502" s="272"/>
      <c r="AC502" s="272"/>
      <c r="AD502" s="272"/>
      <c r="AE502" s="272"/>
      <c r="AF502" s="272"/>
      <c r="AG502" s="272"/>
      <c r="AH502" s="272"/>
      <c r="AI502" s="272"/>
      <c r="AJ502" s="272"/>
    </row>
    <row r="503" spans="1:36" ht="15.75" customHeight="1">
      <c r="A503" s="272"/>
      <c r="B503" s="274"/>
      <c r="C503" s="274"/>
      <c r="D503" s="273"/>
      <c r="E503" s="274"/>
      <c r="F503" s="274"/>
      <c r="G503" s="273"/>
      <c r="H503" s="273"/>
      <c r="I503" s="273"/>
      <c r="J503" s="273"/>
      <c r="K503" s="274"/>
      <c r="L503" s="274"/>
      <c r="M503" s="273"/>
      <c r="N503" s="273"/>
      <c r="O503" s="273"/>
      <c r="P503" s="273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  <c r="AA503" s="272"/>
      <c r="AB503" s="272"/>
      <c r="AC503" s="272"/>
      <c r="AD503" s="272"/>
      <c r="AE503" s="272"/>
      <c r="AF503" s="272"/>
      <c r="AG503" s="272"/>
      <c r="AH503" s="272"/>
      <c r="AI503" s="272"/>
      <c r="AJ503" s="272"/>
    </row>
    <row r="504" spans="1:36" ht="15.75" customHeight="1">
      <c r="A504" s="272"/>
      <c r="B504" s="274"/>
      <c r="C504" s="274"/>
      <c r="D504" s="273"/>
      <c r="E504" s="274"/>
      <c r="F504" s="274"/>
      <c r="G504" s="273"/>
      <c r="H504" s="273"/>
      <c r="I504" s="273"/>
      <c r="J504" s="273"/>
      <c r="K504" s="274"/>
      <c r="L504" s="274"/>
      <c r="M504" s="273"/>
      <c r="N504" s="273"/>
      <c r="O504" s="273"/>
      <c r="P504" s="273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  <c r="AA504" s="272"/>
      <c r="AB504" s="272"/>
      <c r="AC504" s="272"/>
      <c r="AD504" s="272"/>
      <c r="AE504" s="272"/>
      <c r="AF504" s="272"/>
      <c r="AG504" s="272"/>
      <c r="AH504" s="272"/>
      <c r="AI504" s="272"/>
      <c r="AJ504" s="272"/>
    </row>
    <row r="505" spans="1:36" ht="15.75" customHeight="1">
      <c r="A505" s="272"/>
      <c r="B505" s="274"/>
      <c r="C505" s="274"/>
      <c r="D505" s="273"/>
      <c r="E505" s="274"/>
      <c r="F505" s="274"/>
      <c r="G505" s="273"/>
      <c r="H505" s="273"/>
      <c r="I505" s="273"/>
      <c r="J505" s="273"/>
      <c r="K505" s="274"/>
      <c r="L505" s="274"/>
      <c r="M505" s="273"/>
      <c r="N505" s="273"/>
      <c r="O505" s="273"/>
      <c r="P505" s="273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  <c r="AA505" s="272"/>
      <c r="AB505" s="272"/>
      <c r="AC505" s="272"/>
      <c r="AD505" s="272"/>
      <c r="AE505" s="272"/>
      <c r="AF505" s="272"/>
      <c r="AG505" s="272"/>
      <c r="AH505" s="272"/>
      <c r="AI505" s="272"/>
      <c r="AJ505" s="272"/>
    </row>
    <row r="506" spans="1:36" ht="15.75" customHeight="1">
      <c r="A506" s="272"/>
      <c r="B506" s="274"/>
      <c r="C506" s="274"/>
      <c r="D506" s="273"/>
      <c r="E506" s="274"/>
      <c r="F506" s="274"/>
      <c r="G506" s="273"/>
      <c r="H506" s="273"/>
      <c r="I506" s="273"/>
      <c r="J506" s="273"/>
      <c r="K506" s="274"/>
      <c r="L506" s="274"/>
      <c r="M506" s="273"/>
      <c r="N506" s="273"/>
      <c r="O506" s="273"/>
      <c r="P506" s="273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  <c r="AA506" s="272"/>
      <c r="AB506" s="272"/>
      <c r="AC506" s="272"/>
      <c r="AD506" s="272"/>
      <c r="AE506" s="272"/>
      <c r="AF506" s="272"/>
      <c r="AG506" s="272"/>
      <c r="AH506" s="272"/>
      <c r="AI506" s="272"/>
      <c r="AJ506" s="272"/>
    </row>
    <row r="507" spans="1:36" ht="15.75" customHeight="1">
      <c r="A507" s="272"/>
      <c r="B507" s="274"/>
      <c r="C507" s="274"/>
      <c r="D507" s="273"/>
      <c r="E507" s="274"/>
      <c r="F507" s="274"/>
      <c r="G507" s="273"/>
      <c r="H507" s="273"/>
      <c r="I507" s="273"/>
      <c r="J507" s="273"/>
      <c r="K507" s="274"/>
      <c r="L507" s="274"/>
      <c r="M507" s="273"/>
      <c r="N507" s="273"/>
      <c r="O507" s="273"/>
      <c r="P507" s="273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  <c r="AA507" s="272"/>
      <c r="AB507" s="272"/>
      <c r="AC507" s="272"/>
      <c r="AD507" s="272"/>
      <c r="AE507" s="272"/>
      <c r="AF507" s="272"/>
      <c r="AG507" s="272"/>
      <c r="AH507" s="272"/>
      <c r="AI507" s="272"/>
      <c r="AJ507" s="272"/>
    </row>
    <row r="508" spans="1:36" ht="15.75" customHeight="1">
      <c r="A508" s="272"/>
      <c r="B508" s="274"/>
      <c r="C508" s="274"/>
      <c r="D508" s="273"/>
      <c r="E508" s="274"/>
      <c r="F508" s="274"/>
      <c r="G508" s="273"/>
      <c r="H508" s="273"/>
      <c r="I508" s="273"/>
      <c r="J508" s="273"/>
      <c r="K508" s="274"/>
      <c r="L508" s="274"/>
      <c r="M508" s="273"/>
      <c r="N508" s="273"/>
      <c r="O508" s="273"/>
      <c r="P508" s="273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  <c r="AA508" s="272"/>
      <c r="AB508" s="272"/>
      <c r="AC508" s="272"/>
      <c r="AD508" s="272"/>
      <c r="AE508" s="272"/>
      <c r="AF508" s="272"/>
      <c r="AG508" s="272"/>
      <c r="AH508" s="272"/>
      <c r="AI508" s="272"/>
      <c r="AJ508" s="272"/>
    </row>
    <row r="509" spans="1:36" ht="15.75" customHeight="1">
      <c r="A509" s="272"/>
      <c r="B509" s="274"/>
      <c r="C509" s="274"/>
      <c r="D509" s="273"/>
      <c r="E509" s="274"/>
      <c r="F509" s="274"/>
      <c r="G509" s="273"/>
      <c r="H509" s="273"/>
      <c r="I509" s="273"/>
      <c r="J509" s="273"/>
      <c r="K509" s="274"/>
      <c r="L509" s="274"/>
      <c r="M509" s="273"/>
      <c r="N509" s="273"/>
      <c r="O509" s="273"/>
      <c r="P509" s="273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  <c r="AA509" s="272"/>
      <c r="AB509" s="272"/>
      <c r="AC509" s="272"/>
      <c r="AD509" s="272"/>
      <c r="AE509" s="272"/>
      <c r="AF509" s="272"/>
      <c r="AG509" s="272"/>
      <c r="AH509" s="272"/>
      <c r="AI509" s="272"/>
      <c r="AJ509" s="272"/>
    </row>
    <row r="510" spans="1:36" ht="15.75" customHeight="1">
      <c r="A510" s="272"/>
      <c r="B510" s="274"/>
      <c r="C510" s="274"/>
      <c r="D510" s="273"/>
      <c r="E510" s="274"/>
      <c r="F510" s="274"/>
      <c r="G510" s="273"/>
      <c r="H510" s="273"/>
      <c r="I510" s="273"/>
      <c r="J510" s="273"/>
      <c r="K510" s="274"/>
      <c r="L510" s="274"/>
      <c r="M510" s="273"/>
      <c r="N510" s="273"/>
      <c r="O510" s="273"/>
      <c r="P510" s="273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  <c r="AA510" s="272"/>
      <c r="AB510" s="272"/>
      <c r="AC510" s="272"/>
      <c r="AD510" s="272"/>
      <c r="AE510" s="272"/>
      <c r="AF510" s="272"/>
      <c r="AG510" s="272"/>
      <c r="AH510" s="272"/>
      <c r="AI510" s="272"/>
      <c r="AJ510" s="272"/>
    </row>
    <row r="511" spans="1:36" ht="15.75" customHeight="1">
      <c r="A511" s="272"/>
      <c r="B511" s="274"/>
      <c r="C511" s="274"/>
      <c r="D511" s="273"/>
      <c r="E511" s="274"/>
      <c r="F511" s="274"/>
      <c r="G511" s="273"/>
      <c r="H511" s="273"/>
      <c r="I511" s="273"/>
      <c r="J511" s="273"/>
      <c r="K511" s="274"/>
      <c r="L511" s="274"/>
      <c r="M511" s="273"/>
      <c r="N511" s="273"/>
      <c r="O511" s="273"/>
      <c r="P511" s="273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  <c r="AA511" s="272"/>
      <c r="AB511" s="272"/>
      <c r="AC511" s="272"/>
      <c r="AD511" s="272"/>
      <c r="AE511" s="272"/>
      <c r="AF511" s="272"/>
      <c r="AG511" s="272"/>
      <c r="AH511" s="272"/>
      <c r="AI511" s="272"/>
      <c r="AJ511" s="272"/>
    </row>
    <row r="512" spans="1:36" ht="15.75" customHeight="1">
      <c r="A512" s="272"/>
      <c r="B512" s="274"/>
      <c r="C512" s="274"/>
      <c r="D512" s="273"/>
      <c r="E512" s="274"/>
      <c r="F512" s="274"/>
      <c r="G512" s="273"/>
      <c r="H512" s="273"/>
      <c r="I512" s="273"/>
      <c r="J512" s="273"/>
      <c r="K512" s="274"/>
      <c r="L512" s="274"/>
      <c r="M512" s="273"/>
      <c r="N512" s="273"/>
      <c r="O512" s="273"/>
      <c r="P512" s="273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  <c r="AA512" s="272"/>
      <c r="AB512" s="272"/>
      <c r="AC512" s="272"/>
      <c r="AD512" s="272"/>
      <c r="AE512" s="272"/>
      <c r="AF512" s="272"/>
      <c r="AG512" s="272"/>
      <c r="AH512" s="272"/>
      <c r="AI512" s="272"/>
      <c r="AJ512" s="272"/>
    </row>
    <row r="513" spans="1:36" ht="15.75" customHeight="1">
      <c r="A513" s="272"/>
      <c r="B513" s="274"/>
      <c r="C513" s="274"/>
      <c r="D513" s="273"/>
      <c r="E513" s="274"/>
      <c r="F513" s="274"/>
      <c r="G513" s="273"/>
      <c r="H513" s="273"/>
      <c r="I513" s="273"/>
      <c r="J513" s="273"/>
      <c r="K513" s="274"/>
      <c r="L513" s="274"/>
      <c r="M513" s="273"/>
      <c r="N513" s="273"/>
      <c r="O513" s="273"/>
      <c r="P513" s="273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  <c r="AA513" s="272"/>
      <c r="AB513" s="272"/>
      <c r="AC513" s="272"/>
      <c r="AD513" s="272"/>
      <c r="AE513" s="272"/>
      <c r="AF513" s="272"/>
      <c r="AG513" s="272"/>
      <c r="AH513" s="272"/>
      <c r="AI513" s="272"/>
      <c r="AJ513" s="272"/>
    </row>
    <row r="514" spans="1:36" ht="15.75" customHeight="1">
      <c r="A514" s="272"/>
      <c r="B514" s="274"/>
      <c r="C514" s="274"/>
      <c r="D514" s="273"/>
      <c r="E514" s="274"/>
      <c r="F514" s="274"/>
      <c r="G514" s="273"/>
      <c r="H514" s="273"/>
      <c r="I514" s="273"/>
      <c r="J514" s="273"/>
      <c r="K514" s="274"/>
      <c r="L514" s="274"/>
      <c r="M514" s="273"/>
      <c r="N514" s="273"/>
      <c r="O514" s="273"/>
      <c r="P514" s="273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  <c r="AA514" s="272"/>
      <c r="AB514" s="272"/>
      <c r="AC514" s="272"/>
      <c r="AD514" s="272"/>
      <c r="AE514" s="272"/>
      <c r="AF514" s="272"/>
      <c r="AG514" s="272"/>
      <c r="AH514" s="272"/>
      <c r="AI514" s="272"/>
      <c r="AJ514" s="272"/>
    </row>
    <row r="515" spans="1:36" ht="15.75" customHeight="1">
      <c r="A515" s="272"/>
      <c r="B515" s="274"/>
      <c r="C515" s="274"/>
      <c r="D515" s="273"/>
      <c r="E515" s="274"/>
      <c r="F515" s="274"/>
      <c r="G515" s="273"/>
      <c r="H515" s="273"/>
      <c r="I515" s="273"/>
      <c r="J515" s="273"/>
      <c r="K515" s="274"/>
      <c r="L515" s="274"/>
      <c r="M515" s="273"/>
      <c r="N515" s="273"/>
      <c r="O515" s="273"/>
      <c r="P515" s="273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  <c r="AA515" s="272"/>
      <c r="AB515" s="272"/>
      <c r="AC515" s="272"/>
      <c r="AD515" s="272"/>
      <c r="AE515" s="272"/>
      <c r="AF515" s="272"/>
      <c r="AG515" s="272"/>
      <c r="AH515" s="272"/>
      <c r="AI515" s="272"/>
      <c r="AJ515" s="272"/>
    </row>
    <row r="516" spans="1:36" ht="15.75" customHeight="1">
      <c r="A516" s="272"/>
      <c r="B516" s="274"/>
      <c r="C516" s="274"/>
      <c r="D516" s="273"/>
      <c r="E516" s="274"/>
      <c r="F516" s="274"/>
      <c r="G516" s="273"/>
      <c r="H516" s="273"/>
      <c r="I516" s="273"/>
      <c r="J516" s="273"/>
      <c r="K516" s="274"/>
      <c r="L516" s="274"/>
      <c r="M516" s="273"/>
      <c r="N516" s="273"/>
      <c r="O516" s="273"/>
      <c r="P516" s="273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  <c r="AA516" s="272"/>
      <c r="AB516" s="272"/>
      <c r="AC516" s="272"/>
      <c r="AD516" s="272"/>
      <c r="AE516" s="272"/>
      <c r="AF516" s="272"/>
      <c r="AG516" s="272"/>
      <c r="AH516" s="272"/>
      <c r="AI516" s="272"/>
      <c r="AJ516" s="272"/>
    </row>
    <row r="517" spans="1:36" ht="15.75" customHeight="1">
      <c r="A517" s="272"/>
      <c r="B517" s="274"/>
      <c r="C517" s="274"/>
      <c r="D517" s="273"/>
      <c r="E517" s="274"/>
      <c r="F517" s="274"/>
      <c r="G517" s="273"/>
      <c r="H517" s="273"/>
      <c r="I517" s="273"/>
      <c r="J517" s="273"/>
      <c r="K517" s="274"/>
      <c r="L517" s="274"/>
      <c r="M517" s="273"/>
      <c r="N517" s="273"/>
      <c r="O517" s="273"/>
      <c r="P517" s="273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  <c r="AA517" s="272"/>
      <c r="AB517" s="272"/>
      <c r="AC517" s="272"/>
      <c r="AD517" s="272"/>
      <c r="AE517" s="272"/>
      <c r="AF517" s="272"/>
      <c r="AG517" s="272"/>
      <c r="AH517" s="272"/>
      <c r="AI517" s="272"/>
      <c r="AJ517" s="272"/>
    </row>
    <row r="518" spans="1:36" ht="15.75" customHeight="1">
      <c r="A518" s="272"/>
      <c r="B518" s="274"/>
      <c r="C518" s="274"/>
      <c r="D518" s="273"/>
      <c r="E518" s="274"/>
      <c r="F518" s="274"/>
      <c r="G518" s="273"/>
      <c r="H518" s="273"/>
      <c r="I518" s="273"/>
      <c r="J518" s="273"/>
      <c r="K518" s="274"/>
      <c r="L518" s="274"/>
      <c r="M518" s="273"/>
      <c r="N518" s="273"/>
      <c r="O518" s="273"/>
      <c r="P518" s="273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  <c r="AA518" s="272"/>
      <c r="AB518" s="272"/>
      <c r="AC518" s="272"/>
      <c r="AD518" s="272"/>
      <c r="AE518" s="272"/>
      <c r="AF518" s="272"/>
      <c r="AG518" s="272"/>
      <c r="AH518" s="272"/>
      <c r="AI518" s="272"/>
      <c r="AJ518" s="272"/>
    </row>
    <row r="519" spans="1:36" ht="15.75" customHeight="1">
      <c r="A519" s="272"/>
      <c r="B519" s="274"/>
      <c r="C519" s="274"/>
      <c r="D519" s="273"/>
      <c r="E519" s="274"/>
      <c r="F519" s="274"/>
      <c r="G519" s="273"/>
      <c r="H519" s="273"/>
      <c r="I519" s="273"/>
      <c r="J519" s="273"/>
      <c r="K519" s="274"/>
      <c r="L519" s="274"/>
      <c r="M519" s="273"/>
      <c r="N519" s="273"/>
      <c r="O519" s="273"/>
      <c r="P519" s="273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  <c r="AA519" s="272"/>
      <c r="AB519" s="272"/>
      <c r="AC519" s="272"/>
      <c r="AD519" s="272"/>
      <c r="AE519" s="272"/>
      <c r="AF519" s="272"/>
      <c r="AG519" s="272"/>
      <c r="AH519" s="272"/>
      <c r="AI519" s="272"/>
      <c r="AJ519" s="272"/>
    </row>
    <row r="520" spans="1:36" ht="15.75" customHeight="1">
      <c r="A520" s="272"/>
      <c r="B520" s="274"/>
      <c r="C520" s="274"/>
      <c r="D520" s="273"/>
      <c r="E520" s="274"/>
      <c r="F520" s="274"/>
      <c r="G520" s="273"/>
      <c r="H520" s="273"/>
      <c r="I520" s="273"/>
      <c r="J520" s="273"/>
      <c r="K520" s="274"/>
      <c r="L520" s="274"/>
      <c r="M520" s="273"/>
      <c r="N520" s="273"/>
      <c r="O520" s="273"/>
      <c r="P520" s="273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  <c r="AA520" s="272"/>
      <c r="AB520" s="272"/>
      <c r="AC520" s="272"/>
      <c r="AD520" s="272"/>
      <c r="AE520" s="272"/>
      <c r="AF520" s="272"/>
      <c r="AG520" s="272"/>
      <c r="AH520" s="272"/>
      <c r="AI520" s="272"/>
      <c r="AJ520" s="272"/>
    </row>
    <row r="521" spans="1:36" ht="15.75" customHeight="1">
      <c r="A521" s="272"/>
      <c r="B521" s="274"/>
      <c r="C521" s="274"/>
      <c r="D521" s="273"/>
      <c r="E521" s="274"/>
      <c r="F521" s="274"/>
      <c r="G521" s="273"/>
      <c r="H521" s="273"/>
      <c r="I521" s="273"/>
      <c r="J521" s="273"/>
      <c r="K521" s="274"/>
      <c r="L521" s="274"/>
      <c r="M521" s="273"/>
      <c r="N521" s="273"/>
      <c r="O521" s="273"/>
      <c r="P521" s="273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  <c r="AA521" s="272"/>
      <c r="AB521" s="272"/>
      <c r="AC521" s="272"/>
      <c r="AD521" s="272"/>
      <c r="AE521" s="272"/>
      <c r="AF521" s="272"/>
      <c r="AG521" s="272"/>
      <c r="AH521" s="272"/>
      <c r="AI521" s="272"/>
      <c r="AJ521" s="272"/>
    </row>
    <row r="522" spans="1:36" ht="15.75" customHeight="1">
      <c r="A522" s="272"/>
      <c r="B522" s="274"/>
      <c r="C522" s="274"/>
      <c r="D522" s="273"/>
      <c r="E522" s="274"/>
      <c r="F522" s="274"/>
      <c r="G522" s="273"/>
      <c r="H522" s="273"/>
      <c r="I522" s="273"/>
      <c r="J522" s="273"/>
      <c r="K522" s="274"/>
      <c r="L522" s="274"/>
      <c r="M522" s="273"/>
      <c r="N522" s="273"/>
      <c r="O522" s="273"/>
      <c r="P522" s="273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  <c r="AA522" s="272"/>
      <c r="AB522" s="272"/>
      <c r="AC522" s="272"/>
      <c r="AD522" s="272"/>
      <c r="AE522" s="272"/>
      <c r="AF522" s="272"/>
      <c r="AG522" s="272"/>
      <c r="AH522" s="272"/>
      <c r="AI522" s="272"/>
      <c r="AJ522" s="272"/>
    </row>
    <row r="523" spans="1:36" ht="15.75" customHeight="1">
      <c r="A523" s="272"/>
      <c r="B523" s="274"/>
      <c r="C523" s="274"/>
      <c r="D523" s="273"/>
      <c r="E523" s="274"/>
      <c r="F523" s="274"/>
      <c r="G523" s="273"/>
      <c r="H523" s="273"/>
      <c r="I523" s="273"/>
      <c r="J523" s="273"/>
      <c r="K523" s="274"/>
      <c r="L523" s="274"/>
      <c r="M523" s="273"/>
      <c r="N523" s="273"/>
      <c r="O523" s="273"/>
      <c r="P523" s="273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  <c r="AA523" s="272"/>
      <c r="AB523" s="272"/>
      <c r="AC523" s="272"/>
      <c r="AD523" s="272"/>
      <c r="AE523" s="272"/>
      <c r="AF523" s="272"/>
      <c r="AG523" s="272"/>
      <c r="AH523" s="272"/>
      <c r="AI523" s="272"/>
      <c r="AJ523" s="272"/>
    </row>
    <row r="524" spans="1:36" ht="15.75" customHeight="1">
      <c r="A524" s="272"/>
      <c r="B524" s="274"/>
      <c r="C524" s="274"/>
      <c r="D524" s="273"/>
      <c r="E524" s="274"/>
      <c r="F524" s="274"/>
      <c r="G524" s="273"/>
      <c r="H524" s="273"/>
      <c r="I524" s="273"/>
      <c r="J524" s="273"/>
      <c r="K524" s="274"/>
      <c r="L524" s="274"/>
      <c r="M524" s="273"/>
      <c r="N524" s="273"/>
      <c r="O524" s="273"/>
      <c r="P524" s="273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  <c r="AA524" s="272"/>
      <c r="AB524" s="272"/>
      <c r="AC524" s="272"/>
      <c r="AD524" s="272"/>
      <c r="AE524" s="272"/>
      <c r="AF524" s="272"/>
      <c r="AG524" s="272"/>
      <c r="AH524" s="272"/>
      <c r="AI524" s="272"/>
      <c r="AJ524" s="272"/>
    </row>
    <row r="525" spans="1:36" ht="15.75" customHeight="1">
      <c r="A525" s="272"/>
      <c r="B525" s="274"/>
      <c r="C525" s="274"/>
      <c r="D525" s="273"/>
      <c r="E525" s="274"/>
      <c r="F525" s="274"/>
      <c r="G525" s="273"/>
      <c r="H525" s="273"/>
      <c r="I525" s="273"/>
      <c r="J525" s="273"/>
      <c r="K525" s="274"/>
      <c r="L525" s="274"/>
      <c r="M525" s="273"/>
      <c r="N525" s="273"/>
      <c r="O525" s="273"/>
      <c r="P525" s="273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  <c r="AA525" s="272"/>
      <c r="AB525" s="272"/>
      <c r="AC525" s="272"/>
      <c r="AD525" s="272"/>
      <c r="AE525" s="272"/>
      <c r="AF525" s="272"/>
      <c r="AG525" s="272"/>
      <c r="AH525" s="272"/>
      <c r="AI525" s="272"/>
      <c r="AJ525" s="272"/>
    </row>
    <row r="526" spans="1:36" ht="15.75" customHeight="1">
      <c r="A526" s="272"/>
      <c r="B526" s="274"/>
      <c r="C526" s="274"/>
      <c r="D526" s="273"/>
      <c r="E526" s="274"/>
      <c r="F526" s="274"/>
      <c r="G526" s="273"/>
      <c r="H526" s="273"/>
      <c r="I526" s="273"/>
      <c r="J526" s="273"/>
      <c r="K526" s="274"/>
      <c r="L526" s="274"/>
      <c r="M526" s="273"/>
      <c r="N526" s="273"/>
      <c r="O526" s="273"/>
      <c r="P526" s="273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  <c r="AA526" s="272"/>
      <c r="AB526" s="272"/>
      <c r="AC526" s="272"/>
      <c r="AD526" s="272"/>
      <c r="AE526" s="272"/>
      <c r="AF526" s="272"/>
      <c r="AG526" s="272"/>
      <c r="AH526" s="272"/>
      <c r="AI526" s="272"/>
      <c r="AJ526" s="272"/>
    </row>
    <row r="527" spans="1:36" ht="15.75" customHeight="1">
      <c r="A527" s="272"/>
      <c r="B527" s="274"/>
      <c r="C527" s="274"/>
      <c r="D527" s="273"/>
      <c r="E527" s="274"/>
      <c r="F527" s="274"/>
      <c r="G527" s="273"/>
      <c r="H527" s="273"/>
      <c r="I527" s="273"/>
      <c r="J527" s="273"/>
      <c r="K527" s="274"/>
      <c r="L527" s="274"/>
      <c r="M527" s="273"/>
      <c r="N527" s="273"/>
      <c r="O527" s="273"/>
      <c r="P527" s="273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  <c r="AA527" s="272"/>
      <c r="AB527" s="272"/>
      <c r="AC527" s="272"/>
      <c r="AD527" s="272"/>
      <c r="AE527" s="272"/>
      <c r="AF527" s="272"/>
      <c r="AG527" s="272"/>
      <c r="AH527" s="272"/>
      <c r="AI527" s="272"/>
      <c r="AJ527" s="272"/>
    </row>
    <row r="528" spans="1:36" ht="15.75" customHeight="1">
      <c r="A528" s="272"/>
      <c r="B528" s="274"/>
      <c r="C528" s="274"/>
      <c r="D528" s="273"/>
      <c r="E528" s="274"/>
      <c r="F528" s="274"/>
      <c r="G528" s="273"/>
      <c r="H528" s="273"/>
      <c r="I528" s="273"/>
      <c r="J528" s="273"/>
      <c r="K528" s="274"/>
      <c r="L528" s="274"/>
      <c r="M528" s="273"/>
      <c r="N528" s="273"/>
      <c r="O528" s="273"/>
      <c r="P528" s="273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  <c r="AA528" s="272"/>
      <c r="AB528" s="272"/>
      <c r="AC528" s="272"/>
      <c r="AD528" s="272"/>
      <c r="AE528" s="272"/>
      <c r="AF528" s="272"/>
      <c r="AG528" s="272"/>
      <c r="AH528" s="272"/>
      <c r="AI528" s="272"/>
      <c r="AJ528" s="272"/>
    </row>
    <row r="529" spans="1:36" ht="15.75" customHeight="1">
      <c r="A529" s="272"/>
      <c r="B529" s="274"/>
      <c r="C529" s="274"/>
      <c r="D529" s="273"/>
      <c r="E529" s="274"/>
      <c r="F529" s="274"/>
      <c r="G529" s="273"/>
      <c r="H529" s="273"/>
      <c r="I529" s="273"/>
      <c r="J529" s="273"/>
      <c r="K529" s="274"/>
      <c r="L529" s="274"/>
      <c r="M529" s="273"/>
      <c r="N529" s="273"/>
      <c r="O529" s="273"/>
      <c r="P529" s="273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  <c r="AA529" s="272"/>
      <c r="AB529" s="272"/>
      <c r="AC529" s="272"/>
      <c r="AD529" s="272"/>
      <c r="AE529" s="272"/>
      <c r="AF529" s="272"/>
      <c r="AG529" s="272"/>
      <c r="AH529" s="272"/>
      <c r="AI529" s="272"/>
      <c r="AJ529" s="272"/>
    </row>
    <row r="530" spans="1:36" ht="15.75" customHeight="1">
      <c r="A530" s="272"/>
      <c r="B530" s="274"/>
      <c r="C530" s="274"/>
      <c r="D530" s="273"/>
      <c r="E530" s="274"/>
      <c r="F530" s="274"/>
      <c r="G530" s="273"/>
      <c r="H530" s="273"/>
      <c r="I530" s="273"/>
      <c r="J530" s="273"/>
      <c r="K530" s="274"/>
      <c r="L530" s="274"/>
      <c r="M530" s="273"/>
      <c r="N530" s="273"/>
      <c r="O530" s="273"/>
      <c r="P530" s="273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  <c r="AA530" s="272"/>
      <c r="AB530" s="272"/>
      <c r="AC530" s="272"/>
      <c r="AD530" s="272"/>
      <c r="AE530" s="272"/>
      <c r="AF530" s="272"/>
      <c r="AG530" s="272"/>
      <c r="AH530" s="272"/>
      <c r="AI530" s="272"/>
      <c r="AJ530" s="272"/>
    </row>
    <row r="531" spans="1:36" ht="15.75" customHeight="1">
      <c r="A531" s="272"/>
      <c r="B531" s="274"/>
      <c r="C531" s="274"/>
      <c r="D531" s="273"/>
      <c r="E531" s="274"/>
      <c r="F531" s="274"/>
      <c r="G531" s="273"/>
      <c r="H531" s="273"/>
      <c r="I531" s="273"/>
      <c r="J531" s="273"/>
      <c r="K531" s="274"/>
      <c r="L531" s="274"/>
      <c r="M531" s="273"/>
      <c r="N531" s="273"/>
      <c r="O531" s="273"/>
      <c r="P531" s="273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  <c r="AA531" s="272"/>
      <c r="AB531" s="272"/>
      <c r="AC531" s="272"/>
      <c r="AD531" s="272"/>
      <c r="AE531" s="272"/>
      <c r="AF531" s="272"/>
      <c r="AG531" s="272"/>
      <c r="AH531" s="272"/>
      <c r="AI531" s="272"/>
      <c r="AJ531" s="272"/>
    </row>
    <row r="532" spans="1:36" ht="15.75" customHeight="1">
      <c r="A532" s="272"/>
      <c r="B532" s="274"/>
      <c r="C532" s="274"/>
      <c r="D532" s="273"/>
      <c r="E532" s="274"/>
      <c r="F532" s="274"/>
      <c r="G532" s="273"/>
      <c r="H532" s="273"/>
      <c r="I532" s="273"/>
      <c r="J532" s="273"/>
      <c r="K532" s="274"/>
      <c r="L532" s="274"/>
      <c r="M532" s="273"/>
      <c r="N532" s="273"/>
      <c r="O532" s="273"/>
      <c r="P532" s="273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  <c r="AA532" s="272"/>
      <c r="AB532" s="272"/>
      <c r="AC532" s="272"/>
      <c r="AD532" s="272"/>
      <c r="AE532" s="272"/>
      <c r="AF532" s="272"/>
      <c r="AG532" s="272"/>
      <c r="AH532" s="272"/>
      <c r="AI532" s="272"/>
      <c r="AJ532" s="272"/>
    </row>
    <row r="533" spans="1:36" ht="15.75" customHeight="1">
      <c r="A533" s="272"/>
      <c r="B533" s="274"/>
      <c r="C533" s="274"/>
      <c r="D533" s="273"/>
      <c r="E533" s="274"/>
      <c r="F533" s="274"/>
      <c r="G533" s="273"/>
      <c r="H533" s="273"/>
      <c r="I533" s="273"/>
      <c r="J533" s="273"/>
      <c r="K533" s="274"/>
      <c r="L533" s="274"/>
      <c r="M533" s="273"/>
      <c r="N533" s="273"/>
      <c r="O533" s="273"/>
      <c r="P533" s="273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  <c r="AA533" s="272"/>
      <c r="AB533" s="272"/>
      <c r="AC533" s="272"/>
      <c r="AD533" s="272"/>
      <c r="AE533" s="272"/>
      <c r="AF533" s="272"/>
      <c r="AG533" s="272"/>
      <c r="AH533" s="272"/>
      <c r="AI533" s="272"/>
      <c r="AJ533" s="272"/>
    </row>
    <row r="534" spans="1:36" ht="15.75" customHeight="1">
      <c r="A534" s="272"/>
      <c r="B534" s="274"/>
      <c r="C534" s="274"/>
      <c r="D534" s="273"/>
      <c r="E534" s="274"/>
      <c r="F534" s="274"/>
      <c r="G534" s="273"/>
      <c r="H534" s="273"/>
      <c r="I534" s="273"/>
      <c r="J534" s="273"/>
      <c r="K534" s="274"/>
      <c r="L534" s="274"/>
      <c r="M534" s="273"/>
      <c r="N534" s="273"/>
      <c r="O534" s="273"/>
      <c r="P534" s="273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  <c r="AA534" s="272"/>
      <c r="AB534" s="272"/>
      <c r="AC534" s="272"/>
      <c r="AD534" s="272"/>
      <c r="AE534" s="272"/>
      <c r="AF534" s="272"/>
      <c r="AG534" s="272"/>
      <c r="AH534" s="272"/>
      <c r="AI534" s="272"/>
      <c r="AJ534" s="272"/>
    </row>
    <row r="535" spans="1:36" ht="15.75" customHeight="1">
      <c r="A535" s="272"/>
      <c r="B535" s="274"/>
      <c r="C535" s="274"/>
      <c r="D535" s="273"/>
      <c r="E535" s="274"/>
      <c r="F535" s="274"/>
      <c r="G535" s="273"/>
      <c r="H535" s="273"/>
      <c r="I535" s="273"/>
      <c r="J535" s="273"/>
      <c r="K535" s="274"/>
      <c r="L535" s="274"/>
      <c r="M535" s="273"/>
      <c r="N535" s="273"/>
      <c r="O535" s="273"/>
      <c r="P535" s="273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  <c r="AA535" s="272"/>
      <c r="AB535" s="272"/>
      <c r="AC535" s="272"/>
      <c r="AD535" s="272"/>
      <c r="AE535" s="272"/>
      <c r="AF535" s="272"/>
      <c r="AG535" s="272"/>
      <c r="AH535" s="272"/>
      <c r="AI535" s="272"/>
      <c r="AJ535" s="272"/>
    </row>
    <row r="536" spans="1:36" ht="15.75" customHeight="1">
      <c r="A536" s="272"/>
      <c r="B536" s="274"/>
      <c r="C536" s="274"/>
      <c r="D536" s="273"/>
      <c r="E536" s="274"/>
      <c r="F536" s="274"/>
      <c r="G536" s="273"/>
      <c r="H536" s="273"/>
      <c r="I536" s="273"/>
      <c r="J536" s="273"/>
      <c r="K536" s="274"/>
      <c r="L536" s="274"/>
      <c r="M536" s="273"/>
      <c r="N536" s="273"/>
      <c r="O536" s="273"/>
      <c r="P536" s="273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  <c r="AA536" s="272"/>
      <c r="AB536" s="272"/>
      <c r="AC536" s="272"/>
      <c r="AD536" s="272"/>
      <c r="AE536" s="272"/>
      <c r="AF536" s="272"/>
      <c r="AG536" s="272"/>
      <c r="AH536" s="272"/>
      <c r="AI536" s="272"/>
      <c r="AJ536" s="272"/>
    </row>
    <row r="537" spans="1:36" ht="15.75" customHeight="1">
      <c r="A537" s="272"/>
      <c r="B537" s="274"/>
      <c r="C537" s="274"/>
      <c r="D537" s="273"/>
      <c r="E537" s="274"/>
      <c r="F537" s="274"/>
      <c r="G537" s="273"/>
      <c r="H537" s="273"/>
      <c r="I537" s="273"/>
      <c r="J537" s="273"/>
      <c r="K537" s="274"/>
      <c r="L537" s="274"/>
      <c r="M537" s="273"/>
      <c r="N537" s="273"/>
      <c r="O537" s="273"/>
      <c r="P537" s="273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  <c r="AA537" s="272"/>
      <c r="AB537" s="272"/>
      <c r="AC537" s="272"/>
      <c r="AD537" s="272"/>
      <c r="AE537" s="272"/>
      <c r="AF537" s="272"/>
      <c r="AG537" s="272"/>
      <c r="AH537" s="272"/>
      <c r="AI537" s="272"/>
      <c r="AJ537" s="272"/>
    </row>
    <row r="538" spans="1:36" ht="15.75" customHeight="1">
      <c r="A538" s="272"/>
      <c r="B538" s="274"/>
      <c r="C538" s="274"/>
      <c r="D538" s="273"/>
      <c r="E538" s="274"/>
      <c r="F538" s="274"/>
      <c r="G538" s="273"/>
      <c r="H538" s="273"/>
      <c r="I538" s="273"/>
      <c r="J538" s="273"/>
      <c r="K538" s="274"/>
      <c r="L538" s="274"/>
      <c r="M538" s="273"/>
      <c r="N538" s="273"/>
      <c r="O538" s="273"/>
      <c r="P538" s="273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  <c r="AA538" s="272"/>
      <c r="AB538" s="272"/>
      <c r="AC538" s="272"/>
      <c r="AD538" s="272"/>
      <c r="AE538" s="272"/>
      <c r="AF538" s="272"/>
      <c r="AG538" s="272"/>
      <c r="AH538" s="272"/>
      <c r="AI538" s="272"/>
      <c r="AJ538" s="272"/>
    </row>
    <row r="539" spans="1:36" ht="15.75" customHeight="1">
      <c r="A539" s="272"/>
      <c r="B539" s="274"/>
      <c r="C539" s="274"/>
      <c r="D539" s="273"/>
      <c r="E539" s="274"/>
      <c r="F539" s="274"/>
      <c r="G539" s="273"/>
      <c r="H539" s="273"/>
      <c r="I539" s="273"/>
      <c r="J539" s="273"/>
      <c r="K539" s="274"/>
      <c r="L539" s="274"/>
      <c r="M539" s="273"/>
      <c r="N539" s="273"/>
      <c r="O539" s="273"/>
      <c r="P539" s="273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  <c r="AA539" s="272"/>
      <c r="AB539" s="272"/>
      <c r="AC539" s="272"/>
      <c r="AD539" s="272"/>
      <c r="AE539" s="272"/>
      <c r="AF539" s="272"/>
      <c r="AG539" s="272"/>
      <c r="AH539" s="272"/>
      <c r="AI539" s="272"/>
      <c r="AJ539" s="272"/>
    </row>
    <row r="540" spans="1:36" ht="15.75" customHeight="1">
      <c r="A540" s="272"/>
      <c r="B540" s="274"/>
      <c r="C540" s="274"/>
      <c r="D540" s="273"/>
      <c r="E540" s="274"/>
      <c r="F540" s="274"/>
      <c r="G540" s="273"/>
      <c r="H540" s="273"/>
      <c r="I540" s="273"/>
      <c r="J540" s="273"/>
      <c r="K540" s="274"/>
      <c r="L540" s="274"/>
      <c r="M540" s="273"/>
      <c r="N540" s="273"/>
      <c r="O540" s="273"/>
      <c r="P540" s="273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  <c r="AA540" s="272"/>
      <c r="AB540" s="272"/>
      <c r="AC540" s="272"/>
      <c r="AD540" s="272"/>
      <c r="AE540" s="272"/>
      <c r="AF540" s="272"/>
      <c r="AG540" s="272"/>
      <c r="AH540" s="272"/>
      <c r="AI540" s="272"/>
      <c r="AJ540" s="272"/>
    </row>
    <row r="541" spans="1:36" ht="15.75" customHeight="1">
      <c r="A541" s="272"/>
      <c r="B541" s="274"/>
      <c r="C541" s="274"/>
      <c r="D541" s="273"/>
      <c r="E541" s="274"/>
      <c r="F541" s="274"/>
      <c r="G541" s="273"/>
      <c r="H541" s="273"/>
      <c r="I541" s="273"/>
      <c r="J541" s="273"/>
      <c r="K541" s="274"/>
      <c r="L541" s="274"/>
      <c r="M541" s="273"/>
      <c r="N541" s="273"/>
      <c r="O541" s="273"/>
      <c r="P541" s="273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  <c r="AA541" s="272"/>
      <c r="AB541" s="272"/>
      <c r="AC541" s="272"/>
      <c r="AD541" s="272"/>
      <c r="AE541" s="272"/>
      <c r="AF541" s="272"/>
      <c r="AG541" s="272"/>
      <c r="AH541" s="272"/>
      <c r="AI541" s="272"/>
      <c r="AJ541" s="272"/>
    </row>
    <row r="542" spans="1:36" ht="15.75" customHeight="1">
      <c r="A542" s="272"/>
      <c r="B542" s="274"/>
      <c r="C542" s="274"/>
      <c r="D542" s="273"/>
      <c r="E542" s="274"/>
      <c r="F542" s="274"/>
      <c r="G542" s="273"/>
      <c r="H542" s="273"/>
      <c r="I542" s="273"/>
      <c r="J542" s="273"/>
      <c r="K542" s="274"/>
      <c r="L542" s="274"/>
      <c r="M542" s="273"/>
      <c r="N542" s="273"/>
      <c r="O542" s="273"/>
      <c r="P542" s="273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  <c r="AA542" s="272"/>
      <c r="AB542" s="272"/>
      <c r="AC542" s="272"/>
      <c r="AD542" s="272"/>
      <c r="AE542" s="272"/>
      <c r="AF542" s="272"/>
      <c r="AG542" s="272"/>
      <c r="AH542" s="272"/>
      <c r="AI542" s="272"/>
      <c r="AJ542" s="272"/>
    </row>
    <row r="543" spans="1:36" ht="15.75" customHeight="1">
      <c r="A543" s="272"/>
      <c r="B543" s="274"/>
      <c r="C543" s="274"/>
      <c r="D543" s="273"/>
      <c r="E543" s="274"/>
      <c r="F543" s="274"/>
      <c r="G543" s="273"/>
      <c r="H543" s="273"/>
      <c r="I543" s="273"/>
      <c r="J543" s="273"/>
      <c r="K543" s="274"/>
      <c r="L543" s="274"/>
      <c r="M543" s="273"/>
      <c r="N543" s="273"/>
      <c r="O543" s="273"/>
      <c r="P543" s="273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  <c r="AA543" s="272"/>
      <c r="AB543" s="272"/>
      <c r="AC543" s="272"/>
      <c r="AD543" s="272"/>
      <c r="AE543" s="272"/>
      <c r="AF543" s="272"/>
      <c r="AG543" s="272"/>
      <c r="AH543" s="272"/>
      <c r="AI543" s="272"/>
      <c r="AJ543" s="272"/>
    </row>
    <row r="544" spans="1:36" ht="15.75" customHeight="1">
      <c r="A544" s="272"/>
      <c r="B544" s="274"/>
      <c r="C544" s="274"/>
      <c r="D544" s="273"/>
      <c r="E544" s="274"/>
      <c r="F544" s="274"/>
      <c r="G544" s="273"/>
      <c r="H544" s="273"/>
      <c r="I544" s="273"/>
      <c r="J544" s="273"/>
      <c r="K544" s="274"/>
      <c r="L544" s="274"/>
      <c r="M544" s="273"/>
      <c r="N544" s="273"/>
      <c r="O544" s="273"/>
      <c r="P544" s="273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  <c r="AA544" s="272"/>
      <c r="AB544" s="272"/>
      <c r="AC544" s="272"/>
      <c r="AD544" s="272"/>
      <c r="AE544" s="272"/>
      <c r="AF544" s="272"/>
      <c r="AG544" s="272"/>
      <c r="AH544" s="272"/>
      <c r="AI544" s="272"/>
      <c r="AJ544" s="272"/>
    </row>
    <row r="545" spans="1:36" ht="15.75" customHeight="1">
      <c r="A545" s="272"/>
      <c r="B545" s="274"/>
      <c r="C545" s="274"/>
      <c r="D545" s="273"/>
      <c r="E545" s="274"/>
      <c r="F545" s="274"/>
      <c r="G545" s="273"/>
      <c r="H545" s="273"/>
      <c r="I545" s="273"/>
      <c r="J545" s="273"/>
      <c r="K545" s="274"/>
      <c r="L545" s="274"/>
      <c r="M545" s="273"/>
      <c r="N545" s="273"/>
      <c r="O545" s="273"/>
      <c r="P545" s="273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  <c r="AA545" s="272"/>
      <c r="AB545" s="272"/>
      <c r="AC545" s="272"/>
      <c r="AD545" s="272"/>
      <c r="AE545" s="272"/>
      <c r="AF545" s="272"/>
      <c r="AG545" s="272"/>
      <c r="AH545" s="272"/>
      <c r="AI545" s="272"/>
      <c r="AJ545" s="272"/>
    </row>
    <row r="546" spans="1:36" ht="15.75" customHeight="1">
      <c r="A546" s="272"/>
      <c r="B546" s="274"/>
      <c r="C546" s="274"/>
      <c r="D546" s="273"/>
      <c r="E546" s="274"/>
      <c r="F546" s="274"/>
      <c r="G546" s="273"/>
      <c r="H546" s="273"/>
      <c r="I546" s="273"/>
      <c r="J546" s="273"/>
      <c r="K546" s="274"/>
      <c r="L546" s="274"/>
      <c r="M546" s="273"/>
      <c r="N546" s="273"/>
      <c r="O546" s="273"/>
      <c r="P546" s="273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  <c r="AA546" s="272"/>
      <c r="AB546" s="272"/>
      <c r="AC546" s="272"/>
      <c r="AD546" s="272"/>
      <c r="AE546" s="272"/>
      <c r="AF546" s="272"/>
      <c r="AG546" s="272"/>
      <c r="AH546" s="272"/>
      <c r="AI546" s="272"/>
      <c r="AJ546" s="272"/>
    </row>
    <row r="547" spans="1:36" ht="15.75" customHeight="1">
      <c r="A547" s="272"/>
      <c r="B547" s="274"/>
      <c r="C547" s="274"/>
      <c r="D547" s="273"/>
      <c r="E547" s="274"/>
      <c r="F547" s="274"/>
      <c r="G547" s="273"/>
      <c r="H547" s="273"/>
      <c r="I547" s="273"/>
      <c r="J547" s="273"/>
      <c r="K547" s="274"/>
      <c r="L547" s="274"/>
      <c r="M547" s="273"/>
      <c r="N547" s="273"/>
      <c r="O547" s="273"/>
      <c r="P547" s="273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  <c r="AA547" s="272"/>
      <c r="AB547" s="272"/>
      <c r="AC547" s="272"/>
      <c r="AD547" s="272"/>
      <c r="AE547" s="272"/>
      <c r="AF547" s="272"/>
      <c r="AG547" s="272"/>
      <c r="AH547" s="272"/>
      <c r="AI547" s="272"/>
      <c r="AJ547" s="272"/>
    </row>
    <row r="548" spans="1:36" ht="15.75" customHeight="1">
      <c r="A548" s="272"/>
      <c r="B548" s="274"/>
      <c r="C548" s="274"/>
      <c r="D548" s="273"/>
      <c r="E548" s="274"/>
      <c r="F548" s="274"/>
      <c r="G548" s="273"/>
      <c r="H548" s="273"/>
      <c r="I548" s="273"/>
      <c r="J548" s="273"/>
      <c r="K548" s="274"/>
      <c r="L548" s="274"/>
      <c r="M548" s="273"/>
      <c r="N548" s="273"/>
      <c r="O548" s="273"/>
      <c r="P548" s="273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  <c r="AA548" s="272"/>
      <c r="AB548" s="272"/>
      <c r="AC548" s="272"/>
      <c r="AD548" s="272"/>
      <c r="AE548" s="272"/>
      <c r="AF548" s="272"/>
      <c r="AG548" s="272"/>
      <c r="AH548" s="272"/>
      <c r="AI548" s="272"/>
      <c r="AJ548" s="272"/>
    </row>
    <row r="549" spans="1:36" ht="15.75" customHeight="1">
      <c r="A549" s="272"/>
      <c r="B549" s="274"/>
      <c r="C549" s="274"/>
      <c r="D549" s="273"/>
      <c r="E549" s="274"/>
      <c r="F549" s="274"/>
      <c r="G549" s="273"/>
      <c r="H549" s="273"/>
      <c r="I549" s="273"/>
      <c r="J549" s="273"/>
      <c r="K549" s="274"/>
      <c r="L549" s="274"/>
      <c r="M549" s="273"/>
      <c r="N549" s="273"/>
      <c r="O549" s="273"/>
      <c r="P549" s="273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  <c r="AA549" s="272"/>
      <c r="AB549" s="272"/>
      <c r="AC549" s="272"/>
      <c r="AD549" s="272"/>
      <c r="AE549" s="272"/>
      <c r="AF549" s="272"/>
      <c r="AG549" s="272"/>
      <c r="AH549" s="272"/>
      <c r="AI549" s="272"/>
      <c r="AJ549" s="272"/>
    </row>
    <row r="550" spans="1:36" ht="15.75" customHeight="1">
      <c r="A550" s="272"/>
      <c r="B550" s="274"/>
      <c r="C550" s="274"/>
      <c r="D550" s="273"/>
      <c r="E550" s="274"/>
      <c r="F550" s="274"/>
      <c r="G550" s="273"/>
      <c r="H550" s="273"/>
      <c r="I550" s="273"/>
      <c r="J550" s="273"/>
      <c r="K550" s="274"/>
      <c r="L550" s="274"/>
      <c r="M550" s="273"/>
      <c r="N550" s="273"/>
      <c r="O550" s="273"/>
      <c r="P550" s="273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  <c r="AA550" s="272"/>
      <c r="AB550" s="272"/>
      <c r="AC550" s="272"/>
      <c r="AD550" s="272"/>
      <c r="AE550" s="272"/>
      <c r="AF550" s="272"/>
      <c r="AG550" s="272"/>
      <c r="AH550" s="272"/>
      <c r="AI550" s="272"/>
      <c r="AJ550" s="272"/>
    </row>
    <row r="551" spans="1:36" ht="15.75" customHeight="1">
      <c r="A551" s="272"/>
      <c r="B551" s="274"/>
      <c r="C551" s="274"/>
      <c r="D551" s="273"/>
      <c r="E551" s="274"/>
      <c r="F551" s="274"/>
      <c r="G551" s="273"/>
      <c r="H551" s="273"/>
      <c r="I551" s="273"/>
      <c r="J551" s="273"/>
      <c r="K551" s="274"/>
      <c r="L551" s="274"/>
      <c r="M551" s="273"/>
      <c r="N551" s="273"/>
      <c r="O551" s="273"/>
      <c r="P551" s="273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  <c r="AA551" s="272"/>
      <c r="AB551" s="272"/>
      <c r="AC551" s="272"/>
      <c r="AD551" s="272"/>
      <c r="AE551" s="272"/>
      <c r="AF551" s="272"/>
      <c r="AG551" s="272"/>
      <c r="AH551" s="272"/>
      <c r="AI551" s="272"/>
      <c r="AJ551" s="272"/>
    </row>
    <row r="552" spans="1:36" ht="15.75" customHeight="1">
      <c r="A552" s="272"/>
      <c r="B552" s="274"/>
      <c r="C552" s="274"/>
      <c r="D552" s="273"/>
      <c r="E552" s="274"/>
      <c r="F552" s="274"/>
      <c r="G552" s="273"/>
      <c r="H552" s="273"/>
      <c r="I552" s="273"/>
      <c r="J552" s="273"/>
      <c r="K552" s="274"/>
      <c r="L552" s="274"/>
      <c r="M552" s="273"/>
      <c r="N552" s="273"/>
      <c r="O552" s="273"/>
      <c r="P552" s="273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  <c r="AA552" s="272"/>
      <c r="AB552" s="272"/>
      <c r="AC552" s="272"/>
      <c r="AD552" s="272"/>
      <c r="AE552" s="272"/>
      <c r="AF552" s="272"/>
      <c r="AG552" s="272"/>
      <c r="AH552" s="272"/>
      <c r="AI552" s="272"/>
      <c r="AJ552" s="272"/>
    </row>
    <row r="553" spans="1:36" ht="15.75" customHeight="1">
      <c r="A553" s="272"/>
      <c r="B553" s="274"/>
      <c r="C553" s="274"/>
      <c r="D553" s="273"/>
      <c r="E553" s="274"/>
      <c r="F553" s="274"/>
      <c r="G553" s="273"/>
      <c r="H553" s="273"/>
      <c r="I553" s="273"/>
      <c r="J553" s="273"/>
      <c r="K553" s="274"/>
      <c r="L553" s="274"/>
      <c r="M553" s="273"/>
      <c r="N553" s="273"/>
      <c r="O553" s="273"/>
      <c r="P553" s="273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  <c r="AA553" s="272"/>
      <c r="AB553" s="272"/>
      <c r="AC553" s="272"/>
      <c r="AD553" s="272"/>
      <c r="AE553" s="272"/>
      <c r="AF553" s="272"/>
      <c r="AG553" s="272"/>
      <c r="AH553" s="272"/>
      <c r="AI553" s="272"/>
      <c r="AJ553" s="272"/>
    </row>
    <row r="554" spans="1:36" ht="15.75" customHeight="1">
      <c r="A554" s="272"/>
      <c r="B554" s="274"/>
      <c r="C554" s="274"/>
      <c r="D554" s="273"/>
      <c r="E554" s="274"/>
      <c r="F554" s="274"/>
      <c r="G554" s="273"/>
      <c r="H554" s="273"/>
      <c r="I554" s="273"/>
      <c r="J554" s="273"/>
      <c r="K554" s="274"/>
      <c r="L554" s="274"/>
      <c r="M554" s="273"/>
      <c r="N554" s="273"/>
      <c r="O554" s="273"/>
      <c r="P554" s="273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  <c r="AA554" s="272"/>
      <c r="AB554" s="272"/>
      <c r="AC554" s="272"/>
      <c r="AD554" s="272"/>
      <c r="AE554" s="272"/>
      <c r="AF554" s="272"/>
      <c r="AG554" s="272"/>
      <c r="AH554" s="272"/>
      <c r="AI554" s="272"/>
      <c r="AJ554" s="272"/>
    </row>
    <row r="555" spans="1:36" ht="15.75" customHeight="1">
      <c r="A555" s="272"/>
      <c r="B555" s="274"/>
      <c r="C555" s="274"/>
      <c r="D555" s="273"/>
      <c r="E555" s="274"/>
      <c r="F555" s="274"/>
      <c r="G555" s="273"/>
      <c r="H555" s="273"/>
      <c r="I555" s="273"/>
      <c r="J555" s="273"/>
      <c r="K555" s="274"/>
      <c r="L555" s="274"/>
      <c r="M555" s="273"/>
      <c r="N555" s="273"/>
      <c r="O555" s="273"/>
      <c r="P555" s="273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  <c r="AA555" s="272"/>
      <c r="AB555" s="272"/>
      <c r="AC555" s="272"/>
      <c r="AD555" s="272"/>
      <c r="AE555" s="272"/>
      <c r="AF555" s="272"/>
      <c r="AG555" s="272"/>
      <c r="AH555" s="272"/>
      <c r="AI555" s="272"/>
      <c r="AJ555" s="272"/>
    </row>
    <row r="556" spans="1:36" ht="15.75" customHeight="1">
      <c r="A556" s="272"/>
      <c r="B556" s="274"/>
      <c r="C556" s="274"/>
      <c r="D556" s="273"/>
      <c r="E556" s="274"/>
      <c r="F556" s="274"/>
      <c r="G556" s="273"/>
      <c r="H556" s="273"/>
      <c r="I556" s="273"/>
      <c r="J556" s="273"/>
      <c r="K556" s="274"/>
      <c r="L556" s="274"/>
      <c r="M556" s="273"/>
      <c r="N556" s="273"/>
      <c r="O556" s="273"/>
      <c r="P556" s="273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  <c r="AA556" s="272"/>
      <c r="AB556" s="272"/>
      <c r="AC556" s="272"/>
      <c r="AD556" s="272"/>
      <c r="AE556" s="272"/>
      <c r="AF556" s="272"/>
      <c r="AG556" s="272"/>
      <c r="AH556" s="272"/>
      <c r="AI556" s="272"/>
      <c r="AJ556" s="272"/>
    </row>
    <row r="557" spans="1:36" ht="15.75" customHeight="1">
      <c r="A557" s="272"/>
      <c r="B557" s="274"/>
      <c r="C557" s="274"/>
      <c r="D557" s="273"/>
      <c r="E557" s="274"/>
      <c r="F557" s="274"/>
      <c r="G557" s="273"/>
      <c r="H557" s="273"/>
      <c r="I557" s="273"/>
      <c r="J557" s="273"/>
      <c r="K557" s="274"/>
      <c r="L557" s="274"/>
      <c r="M557" s="273"/>
      <c r="N557" s="273"/>
      <c r="O557" s="273"/>
      <c r="P557" s="273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  <c r="AA557" s="272"/>
      <c r="AB557" s="272"/>
      <c r="AC557" s="272"/>
      <c r="AD557" s="272"/>
      <c r="AE557" s="272"/>
      <c r="AF557" s="272"/>
      <c r="AG557" s="272"/>
      <c r="AH557" s="272"/>
      <c r="AI557" s="272"/>
      <c r="AJ557" s="272"/>
    </row>
    <row r="558" spans="1:36" ht="15.75" customHeight="1">
      <c r="A558" s="272"/>
      <c r="B558" s="274"/>
      <c r="C558" s="274"/>
      <c r="D558" s="273"/>
      <c r="E558" s="274"/>
      <c r="F558" s="274"/>
      <c r="G558" s="273"/>
      <c r="H558" s="273"/>
      <c r="I558" s="273"/>
      <c r="J558" s="273"/>
      <c r="K558" s="274"/>
      <c r="L558" s="274"/>
      <c r="M558" s="273"/>
      <c r="N558" s="273"/>
      <c r="O558" s="273"/>
      <c r="P558" s="273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  <c r="AA558" s="272"/>
      <c r="AB558" s="272"/>
      <c r="AC558" s="272"/>
      <c r="AD558" s="272"/>
      <c r="AE558" s="272"/>
      <c r="AF558" s="272"/>
      <c r="AG558" s="272"/>
      <c r="AH558" s="272"/>
      <c r="AI558" s="272"/>
      <c r="AJ558" s="272"/>
    </row>
    <row r="559" spans="1:36" ht="15.75" customHeight="1">
      <c r="A559" s="272"/>
      <c r="B559" s="274"/>
      <c r="C559" s="274"/>
      <c r="D559" s="273"/>
      <c r="E559" s="274"/>
      <c r="F559" s="274"/>
      <c r="G559" s="273"/>
      <c r="H559" s="273"/>
      <c r="I559" s="273"/>
      <c r="J559" s="273"/>
      <c r="K559" s="274"/>
      <c r="L559" s="274"/>
      <c r="M559" s="273"/>
      <c r="N559" s="273"/>
      <c r="O559" s="273"/>
      <c r="P559" s="273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  <c r="AA559" s="272"/>
      <c r="AB559" s="272"/>
      <c r="AC559" s="272"/>
      <c r="AD559" s="272"/>
      <c r="AE559" s="272"/>
      <c r="AF559" s="272"/>
      <c r="AG559" s="272"/>
      <c r="AH559" s="272"/>
      <c r="AI559" s="272"/>
      <c r="AJ559" s="272"/>
    </row>
    <row r="560" spans="1:36" ht="15.75" customHeight="1">
      <c r="A560" s="272"/>
      <c r="B560" s="274"/>
      <c r="C560" s="274"/>
      <c r="D560" s="273"/>
      <c r="E560" s="274"/>
      <c r="F560" s="274"/>
      <c r="G560" s="273"/>
      <c r="H560" s="273"/>
      <c r="I560" s="273"/>
      <c r="J560" s="273"/>
      <c r="K560" s="274"/>
      <c r="L560" s="274"/>
      <c r="M560" s="273"/>
      <c r="N560" s="273"/>
      <c r="O560" s="273"/>
      <c r="P560" s="273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  <c r="AA560" s="272"/>
      <c r="AB560" s="272"/>
      <c r="AC560" s="272"/>
      <c r="AD560" s="272"/>
      <c r="AE560" s="272"/>
      <c r="AF560" s="272"/>
      <c r="AG560" s="272"/>
      <c r="AH560" s="272"/>
      <c r="AI560" s="272"/>
      <c r="AJ560" s="272"/>
    </row>
    <row r="561" spans="1:36" ht="15.75" customHeight="1">
      <c r="A561" s="272"/>
      <c r="B561" s="274"/>
      <c r="C561" s="274"/>
      <c r="D561" s="273"/>
      <c r="E561" s="274"/>
      <c r="F561" s="274"/>
      <c r="G561" s="273"/>
      <c r="H561" s="273"/>
      <c r="I561" s="273"/>
      <c r="J561" s="273"/>
      <c r="K561" s="274"/>
      <c r="L561" s="274"/>
      <c r="M561" s="273"/>
      <c r="N561" s="273"/>
      <c r="O561" s="273"/>
      <c r="P561" s="273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  <c r="AA561" s="272"/>
      <c r="AB561" s="272"/>
      <c r="AC561" s="272"/>
      <c r="AD561" s="272"/>
      <c r="AE561" s="272"/>
      <c r="AF561" s="272"/>
      <c r="AG561" s="272"/>
      <c r="AH561" s="272"/>
      <c r="AI561" s="272"/>
      <c r="AJ561" s="272"/>
    </row>
    <row r="562" spans="1:36" ht="15.75" customHeight="1">
      <c r="A562" s="272"/>
      <c r="B562" s="274"/>
      <c r="C562" s="274"/>
      <c r="D562" s="273"/>
      <c r="E562" s="274"/>
      <c r="F562" s="274"/>
      <c r="G562" s="273"/>
      <c r="H562" s="273"/>
      <c r="I562" s="273"/>
      <c r="J562" s="273"/>
      <c r="K562" s="274"/>
      <c r="L562" s="274"/>
      <c r="M562" s="273"/>
      <c r="N562" s="273"/>
      <c r="O562" s="273"/>
      <c r="P562" s="273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  <c r="AA562" s="272"/>
      <c r="AB562" s="272"/>
      <c r="AC562" s="272"/>
      <c r="AD562" s="272"/>
      <c r="AE562" s="272"/>
      <c r="AF562" s="272"/>
      <c r="AG562" s="272"/>
      <c r="AH562" s="272"/>
      <c r="AI562" s="272"/>
      <c r="AJ562" s="272"/>
    </row>
    <row r="563" spans="1:36" ht="15.75" customHeight="1">
      <c r="A563" s="272"/>
      <c r="B563" s="274"/>
      <c r="C563" s="274"/>
      <c r="D563" s="273"/>
      <c r="E563" s="274"/>
      <c r="F563" s="274"/>
      <c r="G563" s="273"/>
      <c r="H563" s="273"/>
      <c r="I563" s="273"/>
      <c r="J563" s="273"/>
      <c r="K563" s="274"/>
      <c r="L563" s="274"/>
      <c r="M563" s="273"/>
      <c r="N563" s="273"/>
      <c r="O563" s="273"/>
      <c r="P563" s="273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  <c r="AA563" s="272"/>
      <c r="AB563" s="272"/>
      <c r="AC563" s="272"/>
      <c r="AD563" s="272"/>
      <c r="AE563" s="272"/>
      <c r="AF563" s="272"/>
      <c r="AG563" s="272"/>
      <c r="AH563" s="272"/>
      <c r="AI563" s="272"/>
      <c r="AJ563" s="272"/>
    </row>
    <row r="564" spans="1:36" ht="15.75" customHeight="1">
      <c r="A564" s="272"/>
      <c r="B564" s="274"/>
      <c r="C564" s="274"/>
      <c r="D564" s="273"/>
      <c r="E564" s="274"/>
      <c r="F564" s="274"/>
      <c r="G564" s="273"/>
      <c r="H564" s="273"/>
      <c r="I564" s="273"/>
      <c r="J564" s="273"/>
      <c r="K564" s="274"/>
      <c r="L564" s="274"/>
      <c r="M564" s="273"/>
      <c r="N564" s="273"/>
      <c r="O564" s="273"/>
      <c r="P564" s="273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  <c r="AA564" s="272"/>
      <c r="AB564" s="272"/>
      <c r="AC564" s="272"/>
      <c r="AD564" s="272"/>
      <c r="AE564" s="272"/>
      <c r="AF564" s="272"/>
      <c r="AG564" s="272"/>
      <c r="AH564" s="272"/>
      <c r="AI564" s="272"/>
      <c r="AJ564" s="272"/>
    </row>
    <row r="565" spans="1:36" ht="15.75" customHeight="1">
      <c r="A565" s="272"/>
      <c r="B565" s="274"/>
      <c r="C565" s="274"/>
      <c r="D565" s="273"/>
      <c r="E565" s="274"/>
      <c r="F565" s="274"/>
      <c r="G565" s="273"/>
      <c r="H565" s="273"/>
      <c r="I565" s="273"/>
      <c r="J565" s="273"/>
      <c r="K565" s="274"/>
      <c r="L565" s="274"/>
      <c r="M565" s="273"/>
      <c r="N565" s="273"/>
      <c r="O565" s="273"/>
      <c r="P565" s="273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  <c r="AA565" s="272"/>
      <c r="AB565" s="272"/>
      <c r="AC565" s="272"/>
      <c r="AD565" s="272"/>
      <c r="AE565" s="272"/>
      <c r="AF565" s="272"/>
      <c r="AG565" s="272"/>
      <c r="AH565" s="272"/>
      <c r="AI565" s="272"/>
      <c r="AJ565" s="272"/>
    </row>
    <row r="566" spans="1:36" ht="15.75" customHeight="1">
      <c r="A566" s="272"/>
      <c r="B566" s="274"/>
      <c r="C566" s="274"/>
      <c r="D566" s="273"/>
      <c r="E566" s="274"/>
      <c r="F566" s="274"/>
      <c r="G566" s="273"/>
      <c r="H566" s="273"/>
      <c r="I566" s="273"/>
      <c r="J566" s="273"/>
      <c r="K566" s="274"/>
      <c r="L566" s="274"/>
      <c r="M566" s="273"/>
      <c r="N566" s="273"/>
      <c r="O566" s="273"/>
      <c r="P566" s="273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  <c r="AA566" s="272"/>
      <c r="AB566" s="272"/>
      <c r="AC566" s="272"/>
      <c r="AD566" s="272"/>
      <c r="AE566" s="272"/>
      <c r="AF566" s="272"/>
      <c r="AG566" s="272"/>
      <c r="AH566" s="272"/>
      <c r="AI566" s="272"/>
      <c r="AJ566" s="272"/>
    </row>
    <row r="567" spans="1:36" ht="15.75" customHeight="1">
      <c r="A567" s="272"/>
      <c r="B567" s="274"/>
      <c r="C567" s="274"/>
      <c r="D567" s="273"/>
      <c r="E567" s="274"/>
      <c r="F567" s="274"/>
      <c r="G567" s="273"/>
      <c r="H567" s="273"/>
      <c r="I567" s="273"/>
      <c r="J567" s="273"/>
      <c r="K567" s="274"/>
      <c r="L567" s="274"/>
      <c r="M567" s="273"/>
      <c r="N567" s="273"/>
      <c r="O567" s="273"/>
      <c r="P567" s="273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  <c r="AA567" s="272"/>
      <c r="AB567" s="272"/>
      <c r="AC567" s="272"/>
      <c r="AD567" s="272"/>
      <c r="AE567" s="272"/>
      <c r="AF567" s="272"/>
      <c r="AG567" s="272"/>
      <c r="AH567" s="272"/>
      <c r="AI567" s="272"/>
      <c r="AJ567" s="272"/>
    </row>
    <row r="568" spans="1:36" ht="15.75" customHeight="1">
      <c r="A568" s="272"/>
      <c r="B568" s="274"/>
      <c r="C568" s="274"/>
      <c r="D568" s="273"/>
      <c r="E568" s="274"/>
      <c r="F568" s="274"/>
      <c r="G568" s="273"/>
      <c r="H568" s="273"/>
      <c r="I568" s="273"/>
      <c r="J568" s="273"/>
      <c r="K568" s="274"/>
      <c r="L568" s="274"/>
      <c r="M568" s="273"/>
      <c r="N568" s="273"/>
      <c r="O568" s="273"/>
      <c r="P568" s="273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  <c r="AA568" s="272"/>
      <c r="AB568" s="272"/>
      <c r="AC568" s="272"/>
      <c r="AD568" s="272"/>
      <c r="AE568" s="272"/>
      <c r="AF568" s="272"/>
      <c r="AG568" s="272"/>
      <c r="AH568" s="272"/>
      <c r="AI568" s="272"/>
      <c r="AJ568" s="272"/>
    </row>
    <row r="569" spans="1:36" ht="15.75" customHeight="1">
      <c r="A569" s="272"/>
      <c r="B569" s="274"/>
      <c r="C569" s="274"/>
      <c r="D569" s="273"/>
      <c r="E569" s="274"/>
      <c r="F569" s="274"/>
      <c r="G569" s="273"/>
      <c r="H569" s="273"/>
      <c r="I569" s="273"/>
      <c r="J569" s="273"/>
      <c r="K569" s="274"/>
      <c r="L569" s="274"/>
      <c r="M569" s="273"/>
      <c r="N569" s="273"/>
      <c r="O569" s="273"/>
      <c r="P569" s="273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  <c r="AA569" s="272"/>
      <c r="AB569" s="272"/>
      <c r="AC569" s="272"/>
      <c r="AD569" s="272"/>
      <c r="AE569" s="272"/>
      <c r="AF569" s="272"/>
      <c r="AG569" s="272"/>
      <c r="AH569" s="272"/>
      <c r="AI569" s="272"/>
      <c r="AJ569" s="272"/>
    </row>
    <row r="570" spans="1:36" ht="15.75" customHeight="1">
      <c r="A570" s="272"/>
      <c r="B570" s="274"/>
      <c r="C570" s="274"/>
      <c r="D570" s="273"/>
      <c r="E570" s="274"/>
      <c r="F570" s="274"/>
      <c r="G570" s="273"/>
      <c r="H570" s="273"/>
      <c r="I570" s="273"/>
      <c r="J570" s="273"/>
      <c r="K570" s="274"/>
      <c r="L570" s="274"/>
      <c r="M570" s="273"/>
      <c r="N570" s="273"/>
      <c r="O570" s="273"/>
      <c r="P570" s="273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  <c r="AA570" s="272"/>
      <c r="AB570" s="272"/>
      <c r="AC570" s="272"/>
      <c r="AD570" s="272"/>
      <c r="AE570" s="272"/>
      <c r="AF570" s="272"/>
      <c r="AG570" s="272"/>
      <c r="AH570" s="272"/>
      <c r="AI570" s="272"/>
      <c r="AJ570" s="272"/>
    </row>
    <row r="571" spans="1:36" ht="15.75" customHeight="1">
      <c r="A571" s="272"/>
      <c r="B571" s="274"/>
      <c r="C571" s="274"/>
      <c r="D571" s="273"/>
      <c r="E571" s="274"/>
      <c r="F571" s="274"/>
      <c r="G571" s="273"/>
      <c r="H571" s="273"/>
      <c r="I571" s="273"/>
      <c r="J571" s="273"/>
      <c r="K571" s="274"/>
      <c r="L571" s="274"/>
      <c r="M571" s="273"/>
      <c r="N571" s="273"/>
      <c r="O571" s="273"/>
      <c r="P571" s="273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  <c r="AA571" s="272"/>
      <c r="AB571" s="272"/>
      <c r="AC571" s="272"/>
      <c r="AD571" s="272"/>
      <c r="AE571" s="272"/>
      <c r="AF571" s="272"/>
      <c r="AG571" s="272"/>
      <c r="AH571" s="272"/>
      <c r="AI571" s="272"/>
      <c r="AJ571" s="272"/>
    </row>
    <row r="572" spans="1:36" ht="15.75" customHeight="1">
      <c r="A572" s="272"/>
      <c r="B572" s="274"/>
      <c r="C572" s="274"/>
      <c r="D572" s="273"/>
      <c r="E572" s="274"/>
      <c r="F572" s="274"/>
      <c r="G572" s="273"/>
      <c r="H572" s="273"/>
      <c r="I572" s="273"/>
      <c r="J572" s="273"/>
      <c r="K572" s="274"/>
      <c r="L572" s="274"/>
      <c r="M572" s="273"/>
      <c r="N572" s="273"/>
      <c r="O572" s="273"/>
      <c r="P572" s="273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  <c r="AA572" s="272"/>
      <c r="AB572" s="272"/>
      <c r="AC572" s="272"/>
      <c r="AD572" s="272"/>
      <c r="AE572" s="272"/>
      <c r="AF572" s="272"/>
      <c r="AG572" s="272"/>
      <c r="AH572" s="272"/>
      <c r="AI572" s="272"/>
      <c r="AJ572" s="272"/>
    </row>
    <row r="573" spans="1:36" ht="15.75" customHeight="1">
      <c r="A573" s="272"/>
      <c r="B573" s="274"/>
      <c r="C573" s="274"/>
      <c r="D573" s="273"/>
      <c r="E573" s="274"/>
      <c r="F573" s="274"/>
      <c r="G573" s="273"/>
      <c r="H573" s="273"/>
      <c r="I573" s="273"/>
      <c r="J573" s="273"/>
      <c r="K573" s="274"/>
      <c r="L573" s="274"/>
      <c r="M573" s="273"/>
      <c r="N573" s="273"/>
      <c r="O573" s="273"/>
      <c r="P573" s="273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  <c r="AA573" s="272"/>
      <c r="AB573" s="272"/>
      <c r="AC573" s="272"/>
      <c r="AD573" s="272"/>
      <c r="AE573" s="272"/>
      <c r="AF573" s="272"/>
      <c r="AG573" s="272"/>
      <c r="AH573" s="272"/>
      <c r="AI573" s="272"/>
      <c r="AJ573" s="272"/>
    </row>
    <row r="574" spans="1:36" ht="15.75" customHeight="1">
      <c r="A574" s="272"/>
      <c r="B574" s="274"/>
      <c r="C574" s="274"/>
      <c r="D574" s="273"/>
      <c r="E574" s="274"/>
      <c r="F574" s="274"/>
      <c r="G574" s="273"/>
      <c r="H574" s="273"/>
      <c r="I574" s="273"/>
      <c r="J574" s="273"/>
      <c r="K574" s="274"/>
      <c r="L574" s="274"/>
      <c r="M574" s="273"/>
      <c r="N574" s="273"/>
      <c r="O574" s="273"/>
      <c r="P574" s="273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  <c r="AA574" s="272"/>
      <c r="AB574" s="272"/>
      <c r="AC574" s="272"/>
      <c r="AD574" s="272"/>
      <c r="AE574" s="272"/>
      <c r="AF574" s="272"/>
      <c r="AG574" s="272"/>
      <c r="AH574" s="272"/>
      <c r="AI574" s="272"/>
      <c r="AJ574" s="272"/>
    </row>
    <row r="575" spans="1:36" ht="15.75" customHeight="1">
      <c r="A575" s="272"/>
      <c r="B575" s="274"/>
      <c r="C575" s="274"/>
      <c r="D575" s="273"/>
      <c r="E575" s="274"/>
      <c r="F575" s="274"/>
      <c r="G575" s="273"/>
      <c r="H575" s="273"/>
      <c r="I575" s="273"/>
      <c r="J575" s="273"/>
      <c r="K575" s="274"/>
      <c r="L575" s="274"/>
      <c r="M575" s="273"/>
      <c r="N575" s="273"/>
      <c r="O575" s="273"/>
      <c r="P575" s="273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  <c r="AA575" s="272"/>
      <c r="AB575" s="272"/>
      <c r="AC575" s="272"/>
      <c r="AD575" s="272"/>
      <c r="AE575" s="272"/>
      <c r="AF575" s="272"/>
      <c r="AG575" s="272"/>
      <c r="AH575" s="272"/>
      <c r="AI575" s="272"/>
      <c r="AJ575" s="272"/>
    </row>
    <row r="576" spans="1:36" ht="15.75" customHeight="1">
      <c r="A576" s="272"/>
      <c r="B576" s="274"/>
      <c r="C576" s="274"/>
      <c r="D576" s="273"/>
      <c r="E576" s="274"/>
      <c r="F576" s="274"/>
      <c r="G576" s="273"/>
      <c r="H576" s="273"/>
      <c r="I576" s="273"/>
      <c r="J576" s="273"/>
      <c r="K576" s="274"/>
      <c r="L576" s="274"/>
      <c r="M576" s="273"/>
      <c r="N576" s="273"/>
      <c r="O576" s="273"/>
      <c r="P576" s="273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  <c r="AA576" s="272"/>
      <c r="AB576" s="272"/>
      <c r="AC576" s="272"/>
      <c r="AD576" s="272"/>
      <c r="AE576" s="272"/>
      <c r="AF576" s="272"/>
      <c r="AG576" s="272"/>
      <c r="AH576" s="272"/>
      <c r="AI576" s="272"/>
      <c r="AJ576" s="272"/>
    </row>
    <row r="577" spans="1:36" ht="15.75" customHeight="1">
      <c r="A577" s="272"/>
      <c r="B577" s="274"/>
      <c r="C577" s="274"/>
      <c r="D577" s="273"/>
      <c r="E577" s="274"/>
      <c r="F577" s="274"/>
      <c r="G577" s="273"/>
      <c r="H577" s="273"/>
      <c r="I577" s="273"/>
      <c r="J577" s="273"/>
      <c r="K577" s="274"/>
      <c r="L577" s="274"/>
      <c r="M577" s="273"/>
      <c r="N577" s="273"/>
      <c r="O577" s="273"/>
      <c r="P577" s="273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  <c r="AA577" s="272"/>
      <c r="AB577" s="272"/>
      <c r="AC577" s="272"/>
      <c r="AD577" s="272"/>
      <c r="AE577" s="272"/>
      <c r="AF577" s="272"/>
      <c r="AG577" s="272"/>
      <c r="AH577" s="272"/>
      <c r="AI577" s="272"/>
      <c r="AJ577" s="272"/>
    </row>
    <row r="578" spans="1:36" ht="15.75" customHeight="1">
      <c r="A578" s="272"/>
      <c r="B578" s="274"/>
      <c r="C578" s="274"/>
      <c r="D578" s="273"/>
      <c r="E578" s="274"/>
      <c r="F578" s="274"/>
      <c r="G578" s="273"/>
      <c r="H578" s="273"/>
      <c r="I578" s="273"/>
      <c r="J578" s="273"/>
      <c r="K578" s="274"/>
      <c r="L578" s="274"/>
      <c r="M578" s="273"/>
      <c r="N578" s="273"/>
      <c r="O578" s="273"/>
      <c r="P578" s="273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  <c r="AA578" s="272"/>
      <c r="AB578" s="272"/>
      <c r="AC578" s="272"/>
      <c r="AD578" s="272"/>
      <c r="AE578" s="272"/>
      <c r="AF578" s="272"/>
      <c r="AG578" s="272"/>
      <c r="AH578" s="272"/>
      <c r="AI578" s="272"/>
      <c r="AJ578" s="272"/>
    </row>
    <row r="579" spans="1:36" ht="15.75" customHeight="1">
      <c r="A579" s="272"/>
      <c r="B579" s="274"/>
      <c r="C579" s="274"/>
      <c r="D579" s="273"/>
      <c r="E579" s="274"/>
      <c r="F579" s="274"/>
      <c r="G579" s="273"/>
      <c r="H579" s="273"/>
      <c r="I579" s="273"/>
      <c r="J579" s="273"/>
      <c r="K579" s="274"/>
      <c r="L579" s="274"/>
      <c r="M579" s="273"/>
      <c r="N579" s="273"/>
      <c r="O579" s="273"/>
      <c r="P579" s="273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  <c r="AA579" s="272"/>
      <c r="AB579" s="272"/>
      <c r="AC579" s="272"/>
      <c r="AD579" s="272"/>
      <c r="AE579" s="272"/>
      <c r="AF579" s="272"/>
      <c r="AG579" s="272"/>
      <c r="AH579" s="272"/>
      <c r="AI579" s="272"/>
      <c r="AJ579" s="272"/>
    </row>
    <row r="580" spans="1:36" ht="15.75" customHeight="1">
      <c r="A580" s="272"/>
      <c r="B580" s="274"/>
      <c r="C580" s="274"/>
      <c r="D580" s="273"/>
      <c r="E580" s="274"/>
      <c r="F580" s="274"/>
      <c r="G580" s="273"/>
      <c r="H580" s="273"/>
      <c r="I580" s="273"/>
      <c r="J580" s="273"/>
      <c r="K580" s="274"/>
      <c r="L580" s="274"/>
      <c r="M580" s="273"/>
      <c r="N580" s="273"/>
      <c r="O580" s="273"/>
      <c r="P580" s="273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  <c r="AA580" s="272"/>
      <c r="AB580" s="272"/>
      <c r="AC580" s="272"/>
      <c r="AD580" s="272"/>
      <c r="AE580" s="272"/>
      <c r="AF580" s="272"/>
      <c r="AG580" s="272"/>
      <c r="AH580" s="272"/>
      <c r="AI580" s="272"/>
      <c r="AJ580" s="272"/>
    </row>
    <row r="581" spans="1:36" ht="15.75" customHeight="1">
      <c r="A581" s="272"/>
      <c r="B581" s="274"/>
      <c r="C581" s="274"/>
      <c r="D581" s="273"/>
      <c r="E581" s="274"/>
      <c r="F581" s="274"/>
      <c r="G581" s="273"/>
      <c r="H581" s="273"/>
      <c r="I581" s="273"/>
      <c r="J581" s="273"/>
      <c r="K581" s="274"/>
      <c r="L581" s="274"/>
      <c r="M581" s="273"/>
      <c r="N581" s="273"/>
      <c r="O581" s="273"/>
      <c r="P581" s="273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  <c r="AA581" s="272"/>
      <c r="AB581" s="272"/>
      <c r="AC581" s="272"/>
      <c r="AD581" s="272"/>
      <c r="AE581" s="272"/>
      <c r="AF581" s="272"/>
      <c r="AG581" s="272"/>
      <c r="AH581" s="272"/>
      <c r="AI581" s="272"/>
      <c r="AJ581" s="272"/>
    </row>
    <row r="582" spans="1:36" ht="15.75" customHeight="1">
      <c r="A582" s="272"/>
      <c r="B582" s="274"/>
      <c r="C582" s="274"/>
      <c r="D582" s="273"/>
      <c r="E582" s="274"/>
      <c r="F582" s="274"/>
      <c r="G582" s="273"/>
      <c r="H582" s="273"/>
      <c r="I582" s="273"/>
      <c r="J582" s="273"/>
      <c r="K582" s="274"/>
      <c r="L582" s="274"/>
      <c r="M582" s="273"/>
      <c r="N582" s="273"/>
      <c r="O582" s="273"/>
      <c r="P582" s="273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  <c r="AA582" s="272"/>
      <c r="AB582" s="272"/>
      <c r="AC582" s="272"/>
      <c r="AD582" s="272"/>
      <c r="AE582" s="272"/>
      <c r="AF582" s="272"/>
      <c r="AG582" s="272"/>
      <c r="AH582" s="272"/>
      <c r="AI582" s="272"/>
      <c r="AJ582" s="272"/>
    </row>
    <row r="583" spans="1:36" ht="15.75" customHeight="1">
      <c r="A583" s="272"/>
      <c r="B583" s="274"/>
      <c r="C583" s="274"/>
      <c r="D583" s="273"/>
      <c r="E583" s="274"/>
      <c r="F583" s="274"/>
      <c r="G583" s="273"/>
      <c r="H583" s="273"/>
      <c r="I583" s="273"/>
      <c r="J583" s="273"/>
      <c r="K583" s="274"/>
      <c r="L583" s="274"/>
      <c r="M583" s="273"/>
      <c r="N583" s="273"/>
      <c r="O583" s="273"/>
      <c r="P583" s="273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  <c r="AA583" s="272"/>
      <c r="AB583" s="272"/>
      <c r="AC583" s="272"/>
      <c r="AD583" s="272"/>
      <c r="AE583" s="272"/>
      <c r="AF583" s="272"/>
      <c r="AG583" s="272"/>
      <c r="AH583" s="272"/>
      <c r="AI583" s="272"/>
      <c r="AJ583" s="272"/>
    </row>
    <row r="584" spans="1:36" ht="15.75" customHeight="1">
      <c r="A584" s="272"/>
      <c r="B584" s="274"/>
      <c r="C584" s="274"/>
      <c r="D584" s="273"/>
      <c r="E584" s="274"/>
      <c r="F584" s="274"/>
      <c r="G584" s="273"/>
      <c r="H584" s="273"/>
      <c r="I584" s="273"/>
      <c r="J584" s="273"/>
      <c r="K584" s="274"/>
      <c r="L584" s="274"/>
      <c r="M584" s="273"/>
      <c r="N584" s="273"/>
      <c r="O584" s="273"/>
      <c r="P584" s="273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  <c r="AA584" s="272"/>
      <c r="AB584" s="272"/>
      <c r="AC584" s="272"/>
      <c r="AD584" s="272"/>
      <c r="AE584" s="272"/>
      <c r="AF584" s="272"/>
      <c r="AG584" s="272"/>
      <c r="AH584" s="272"/>
      <c r="AI584" s="272"/>
      <c r="AJ584" s="272"/>
    </row>
    <row r="585" spans="1:36" ht="15.75" customHeight="1">
      <c r="A585" s="272"/>
      <c r="B585" s="274"/>
      <c r="C585" s="274"/>
      <c r="D585" s="273"/>
      <c r="E585" s="274"/>
      <c r="F585" s="274"/>
      <c r="G585" s="273"/>
      <c r="H585" s="273"/>
      <c r="I585" s="273"/>
      <c r="J585" s="273"/>
      <c r="K585" s="274"/>
      <c r="L585" s="274"/>
      <c r="M585" s="273"/>
      <c r="N585" s="273"/>
      <c r="O585" s="273"/>
      <c r="P585" s="273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  <c r="AA585" s="272"/>
      <c r="AB585" s="272"/>
      <c r="AC585" s="272"/>
      <c r="AD585" s="272"/>
      <c r="AE585" s="272"/>
      <c r="AF585" s="272"/>
      <c r="AG585" s="272"/>
      <c r="AH585" s="272"/>
      <c r="AI585" s="272"/>
      <c r="AJ585" s="272"/>
    </row>
    <row r="586" spans="1:36" ht="15.75" customHeight="1">
      <c r="A586" s="272"/>
      <c r="B586" s="274"/>
      <c r="C586" s="274"/>
      <c r="D586" s="273"/>
      <c r="E586" s="274"/>
      <c r="F586" s="274"/>
      <c r="G586" s="273"/>
      <c r="H586" s="273"/>
      <c r="I586" s="273"/>
      <c r="J586" s="273"/>
      <c r="K586" s="274"/>
      <c r="L586" s="274"/>
      <c r="M586" s="273"/>
      <c r="N586" s="273"/>
      <c r="O586" s="273"/>
      <c r="P586" s="273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  <c r="AA586" s="272"/>
      <c r="AB586" s="272"/>
      <c r="AC586" s="272"/>
      <c r="AD586" s="272"/>
      <c r="AE586" s="272"/>
      <c r="AF586" s="272"/>
      <c r="AG586" s="272"/>
      <c r="AH586" s="272"/>
      <c r="AI586" s="272"/>
      <c r="AJ586" s="272"/>
    </row>
    <row r="587" spans="1:36" ht="15.75" customHeight="1">
      <c r="A587" s="272"/>
      <c r="B587" s="274"/>
      <c r="C587" s="274"/>
      <c r="D587" s="273"/>
      <c r="E587" s="274"/>
      <c r="F587" s="274"/>
      <c r="G587" s="273"/>
      <c r="H587" s="273"/>
      <c r="I587" s="273"/>
      <c r="J587" s="273"/>
      <c r="K587" s="274"/>
      <c r="L587" s="274"/>
      <c r="M587" s="273"/>
      <c r="N587" s="273"/>
      <c r="O587" s="273"/>
      <c r="P587" s="273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  <c r="AA587" s="272"/>
      <c r="AB587" s="272"/>
      <c r="AC587" s="272"/>
      <c r="AD587" s="272"/>
      <c r="AE587" s="272"/>
      <c r="AF587" s="272"/>
      <c r="AG587" s="272"/>
      <c r="AH587" s="272"/>
      <c r="AI587" s="272"/>
      <c r="AJ587" s="272"/>
    </row>
    <row r="588" spans="1:36" ht="15.75" customHeight="1">
      <c r="A588" s="272"/>
      <c r="B588" s="274"/>
      <c r="C588" s="274"/>
      <c r="D588" s="273"/>
      <c r="E588" s="274"/>
      <c r="F588" s="274"/>
      <c r="G588" s="273"/>
      <c r="H588" s="273"/>
      <c r="I588" s="273"/>
      <c r="J588" s="273"/>
      <c r="K588" s="274"/>
      <c r="L588" s="274"/>
      <c r="M588" s="273"/>
      <c r="N588" s="273"/>
      <c r="O588" s="273"/>
      <c r="P588" s="273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  <c r="AA588" s="272"/>
      <c r="AB588" s="272"/>
      <c r="AC588" s="272"/>
      <c r="AD588" s="272"/>
      <c r="AE588" s="272"/>
      <c r="AF588" s="272"/>
      <c r="AG588" s="272"/>
      <c r="AH588" s="272"/>
      <c r="AI588" s="272"/>
      <c r="AJ588" s="272"/>
    </row>
    <row r="589" spans="1:36" ht="15.75" customHeight="1">
      <c r="A589" s="272"/>
      <c r="B589" s="274"/>
      <c r="C589" s="274"/>
      <c r="D589" s="273"/>
      <c r="E589" s="274"/>
      <c r="F589" s="274"/>
      <c r="G589" s="273"/>
      <c r="H589" s="273"/>
      <c r="I589" s="273"/>
      <c r="J589" s="273"/>
      <c r="K589" s="274"/>
      <c r="L589" s="274"/>
      <c r="M589" s="273"/>
      <c r="N589" s="273"/>
      <c r="O589" s="273"/>
      <c r="P589" s="273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  <c r="AA589" s="272"/>
      <c r="AB589" s="272"/>
      <c r="AC589" s="272"/>
      <c r="AD589" s="272"/>
      <c r="AE589" s="272"/>
      <c r="AF589" s="272"/>
      <c r="AG589" s="272"/>
      <c r="AH589" s="272"/>
      <c r="AI589" s="272"/>
      <c r="AJ589" s="272"/>
    </row>
    <row r="590" spans="1:36" ht="15.75" customHeight="1">
      <c r="A590" s="272"/>
      <c r="B590" s="274"/>
      <c r="C590" s="274"/>
      <c r="D590" s="273"/>
      <c r="E590" s="274"/>
      <c r="F590" s="274"/>
      <c r="G590" s="273"/>
      <c r="H590" s="273"/>
      <c r="I590" s="273"/>
      <c r="J590" s="273"/>
      <c r="K590" s="274"/>
      <c r="L590" s="274"/>
      <c r="M590" s="273"/>
      <c r="N590" s="273"/>
      <c r="O590" s="273"/>
      <c r="P590" s="273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  <c r="AA590" s="272"/>
      <c r="AB590" s="272"/>
      <c r="AC590" s="272"/>
      <c r="AD590" s="272"/>
      <c r="AE590" s="272"/>
      <c r="AF590" s="272"/>
      <c r="AG590" s="272"/>
      <c r="AH590" s="272"/>
      <c r="AI590" s="272"/>
      <c r="AJ590" s="272"/>
    </row>
    <row r="591" spans="1:36" ht="15.75" customHeight="1">
      <c r="A591" s="272"/>
      <c r="B591" s="274"/>
      <c r="C591" s="274"/>
      <c r="D591" s="273"/>
      <c r="E591" s="274"/>
      <c r="F591" s="274"/>
      <c r="G591" s="273"/>
      <c r="H591" s="273"/>
      <c r="I591" s="273"/>
      <c r="J591" s="273"/>
      <c r="K591" s="274"/>
      <c r="L591" s="274"/>
      <c r="M591" s="273"/>
      <c r="N591" s="273"/>
      <c r="O591" s="273"/>
      <c r="P591" s="273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  <c r="AA591" s="272"/>
      <c r="AB591" s="272"/>
      <c r="AC591" s="272"/>
      <c r="AD591" s="272"/>
      <c r="AE591" s="272"/>
      <c r="AF591" s="272"/>
      <c r="AG591" s="272"/>
      <c r="AH591" s="272"/>
      <c r="AI591" s="272"/>
      <c r="AJ591" s="272"/>
    </row>
    <row r="592" spans="1:36" ht="15.75" customHeight="1">
      <c r="A592" s="272"/>
      <c r="B592" s="274"/>
      <c r="C592" s="274"/>
      <c r="D592" s="273"/>
      <c r="E592" s="274"/>
      <c r="F592" s="274"/>
      <c r="G592" s="273"/>
      <c r="H592" s="273"/>
      <c r="I592" s="273"/>
      <c r="J592" s="273"/>
      <c r="K592" s="274"/>
      <c r="L592" s="274"/>
      <c r="M592" s="273"/>
      <c r="N592" s="273"/>
      <c r="O592" s="273"/>
      <c r="P592" s="273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  <c r="AA592" s="272"/>
      <c r="AB592" s="272"/>
      <c r="AC592" s="272"/>
      <c r="AD592" s="272"/>
      <c r="AE592" s="272"/>
      <c r="AF592" s="272"/>
      <c r="AG592" s="272"/>
      <c r="AH592" s="272"/>
      <c r="AI592" s="272"/>
      <c r="AJ592" s="272"/>
    </row>
    <row r="593" spans="1:36" ht="15.75" customHeight="1">
      <c r="A593" s="272"/>
      <c r="B593" s="274"/>
      <c r="C593" s="274"/>
      <c r="D593" s="273"/>
      <c r="E593" s="274"/>
      <c r="F593" s="274"/>
      <c r="G593" s="273"/>
      <c r="H593" s="273"/>
      <c r="I593" s="273"/>
      <c r="J593" s="273"/>
      <c r="K593" s="274"/>
      <c r="L593" s="274"/>
      <c r="M593" s="273"/>
      <c r="N593" s="273"/>
      <c r="O593" s="273"/>
      <c r="P593" s="273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  <c r="AA593" s="272"/>
      <c r="AB593" s="272"/>
      <c r="AC593" s="272"/>
      <c r="AD593" s="272"/>
      <c r="AE593" s="272"/>
      <c r="AF593" s="272"/>
      <c r="AG593" s="272"/>
      <c r="AH593" s="272"/>
      <c r="AI593" s="272"/>
      <c r="AJ593" s="272"/>
    </row>
    <row r="594" spans="1:36" ht="15.75" customHeight="1">
      <c r="A594" s="272"/>
      <c r="B594" s="274"/>
      <c r="C594" s="274"/>
      <c r="D594" s="273"/>
      <c r="E594" s="274"/>
      <c r="F594" s="274"/>
      <c r="G594" s="273"/>
      <c r="H594" s="273"/>
      <c r="I594" s="273"/>
      <c r="J594" s="273"/>
      <c r="K594" s="274"/>
      <c r="L594" s="274"/>
      <c r="M594" s="273"/>
      <c r="N594" s="273"/>
      <c r="O594" s="273"/>
      <c r="P594" s="273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  <c r="AA594" s="272"/>
      <c r="AB594" s="272"/>
      <c r="AC594" s="272"/>
      <c r="AD594" s="272"/>
      <c r="AE594" s="272"/>
      <c r="AF594" s="272"/>
      <c r="AG594" s="272"/>
      <c r="AH594" s="272"/>
      <c r="AI594" s="272"/>
      <c r="AJ594" s="272"/>
    </row>
    <row r="595" spans="1:36" ht="15.75" customHeight="1">
      <c r="A595" s="272"/>
      <c r="B595" s="274"/>
      <c r="C595" s="274"/>
      <c r="D595" s="273"/>
      <c r="E595" s="274"/>
      <c r="F595" s="274"/>
      <c r="G595" s="273"/>
      <c r="H595" s="273"/>
      <c r="I595" s="273"/>
      <c r="J595" s="273"/>
      <c r="K595" s="274"/>
      <c r="L595" s="274"/>
      <c r="M595" s="273"/>
      <c r="N595" s="273"/>
      <c r="O595" s="273"/>
      <c r="P595" s="273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  <c r="AA595" s="272"/>
      <c r="AB595" s="272"/>
      <c r="AC595" s="272"/>
      <c r="AD595" s="272"/>
      <c r="AE595" s="272"/>
      <c r="AF595" s="272"/>
      <c r="AG595" s="272"/>
      <c r="AH595" s="272"/>
      <c r="AI595" s="272"/>
      <c r="AJ595" s="272"/>
    </row>
    <row r="596" spans="1:36" ht="15.75" customHeight="1">
      <c r="A596" s="272"/>
      <c r="B596" s="274"/>
      <c r="C596" s="274"/>
      <c r="D596" s="273"/>
      <c r="E596" s="274"/>
      <c r="F596" s="274"/>
      <c r="G596" s="273"/>
      <c r="H596" s="273"/>
      <c r="I596" s="273"/>
      <c r="J596" s="273"/>
      <c r="K596" s="274"/>
      <c r="L596" s="274"/>
      <c r="M596" s="273"/>
      <c r="N596" s="273"/>
      <c r="O596" s="273"/>
      <c r="P596" s="273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  <c r="AA596" s="272"/>
      <c r="AB596" s="272"/>
      <c r="AC596" s="272"/>
      <c r="AD596" s="272"/>
      <c r="AE596" s="272"/>
      <c r="AF596" s="272"/>
      <c r="AG596" s="272"/>
      <c r="AH596" s="272"/>
      <c r="AI596" s="272"/>
      <c r="AJ596" s="272"/>
    </row>
    <row r="597" spans="1:36" ht="15.75" customHeight="1">
      <c r="A597" s="272"/>
      <c r="B597" s="274"/>
      <c r="C597" s="274"/>
      <c r="D597" s="273"/>
      <c r="E597" s="274"/>
      <c r="F597" s="274"/>
      <c r="G597" s="273"/>
      <c r="H597" s="273"/>
      <c r="I597" s="273"/>
      <c r="J597" s="273"/>
      <c r="K597" s="274"/>
      <c r="L597" s="274"/>
      <c r="M597" s="273"/>
      <c r="N597" s="273"/>
      <c r="O597" s="273"/>
      <c r="P597" s="273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  <c r="AA597" s="272"/>
      <c r="AB597" s="272"/>
      <c r="AC597" s="272"/>
      <c r="AD597" s="272"/>
      <c r="AE597" s="272"/>
      <c r="AF597" s="272"/>
      <c r="AG597" s="272"/>
      <c r="AH597" s="272"/>
      <c r="AI597" s="272"/>
      <c r="AJ597" s="272"/>
    </row>
    <row r="598" spans="1:36" ht="15.75" customHeight="1">
      <c r="A598" s="272"/>
      <c r="B598" s="274"/>
      <c r="C598" s="274"/>
      <c r="D598" s="273"/>
      <c r="E598" s="274"/>
      <c r="F598" s="274"/>
      <c r="G598" s="273"/>
      <c r="H598" s="273"/>
      <c r="I598" s="273"/>
      <c r="J598" s="273"/>
      <c r="K598" s="274"/>
      <c r="L598" s="274"/>
      <c r="M598" s="273"/>
      <c r="N598" s="273"/>
      <c r="O598" s="273"/>
      <c r="P598" s="273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  <c r="AA598" s="272"/>
      <c r="AB598" s="272"/>
      <c r="AC598" s="272"/>
      <c r="AD598" s="272"/>
      <c r="AE598" s="272"/>
      <c r="AF598" s="272"/>
      <c r="AG598" s="272"/>
      <c r="AH598" s="272"/>
      <c r="AI598" s="272"/>
      <c r="AJ598" s="272"/>
    </row>
    <row r="599" spans="1:36" ht="15.75" customHeight="1">
      <c r="A599" s="272"/>
      <c r="B599" s="274"/>
      <c r="C599" s="274"/>
      <c r="D599" s="273"/>
      <c r="E599" s="274"/>
      <c r="F599" s="274"/>
      <c r="G599" s="273"/>
      <c r="H599" s="273"/>
      <c r="I599" s="273"/>
      <c r="J599" s="273"/>
      <c r="K599" s="274"/>
      <c r="L599" s="274"/>
      <c r="M599" s="273"/>
      <c r="N599" s="273"/>
      <c r="O599" s="273"/>
      <c r="P599" s="273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  <c r="AA599" s="272"/>
      <c r="AB599" s="272"/>
      <c r="AC599" s="272"/>
      <c r="AD599" s="272"/>
      <c r="AE599" s="272"/>
      <c r="AF599" s="272"/>
      <c r="AG599" s="272"/>
      <c r="AH599" s="272"/>
      <c r="AI599" s="272"/>
      <c r="AJ599" s="272"/>
    </row>
    <row r="600" spans="1:36" ht="15.75" customHeight="1">
      <c r="A600" s="272"/>
      <c r="B600" s="274"/>
      <c r="C600" s="274"/>
      <c r="D600" s="273"/>
      <c r="E600" s="274"/>
      <c r="F600" s="274"/>
      <c r="G600" s="273"/>
      <c r="H600" s="273"/>
      <c r="I600" s="273"/>
      <c r="J600" s="273"/>
      <c r="K600" s="274"/>
      <c r="L600" s="274"/>
      <c r="M600" s="273"/>
      <c r="N600" s="273"/>
      <c r="O600" s="273"/>
      <c r="P600" s="273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  <c r="AA600" s="272"/>
      <c r="AB600" s="272"/>
      <c r="AC600" s="272"/>
      <c r="AD600" s="272"/>
      <c r="AE600" s="272"/>
      <c r="AF600" s="272"/>
      <c r="AG600" s="272"/>
      <c r="AH600" s="272"/>
      <c r="AI600" s="272"/>
      <c r="AJ600" s="272"/>
    </row>
    <row r="601" spans="1:36" ht="15.75" customHeight="1">
      <c r="A601" s="272"/>
      <c r="B601" s="274"/>
      <c r="C601" s="274"/>
      <c r="D601" s="273"/>
      <c r="E601" s="274"/>
      <c r="F601" s="274"/>
      <c r="G601" s="273"/>
      <c r="H601" s="273"/>
      <c r="I601" s="273"/>
      <c r="J601" s="273"/>
      <c r="K601" s="274"/>
      <c r="L601" s="274"/>
      <c r="M601" s="273"/>
      <c r="N601" s="273"/>
      <c r="O601" s="273"/>
      <c r="P601" s="273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  <c r="AA601" s="272"/>
      <c r="AB601" s="272"/>
      <c r="AC601" s="272"/>
      <c r="AD601" s="272"/>
      <c r="AE601" s="272"/>
      <c r="AF601" s="272"/>
      <c r="AG601" s="272"/>
      <c r="AH601" s="272"/>
      <c r="AI601" s="272"/>
      <c r="AJ601" s="272"/>
    </row>
    <row r="602" spans="1:36" ht="15.75" customHeight="1">
      <c r="A602" s="272"/>
      <c r="B602" s="274"/>
      <c r="C602" s="274"/>
      <c r="D602" s="273"/>
      <c r="E602" s="274"/>
      <c r="F602" s="274"/>
      <c r="G602" s="273"/>
      <c r="H602" s="273"/>
      <c r="I602" s="273"/>
      <c r="J602" s="273"/>
      <c r="K602" s="274"/>
      <c r="L602" s="274"/>
      <c r="M602" s="273"/>
      <c r="N602" s="273"/>
      <c r="O602" s="273"/>
      <c r="P602" s="273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  <c r="AA602" s="272"/>
      <c r="AB602" s="272"/>
      <c r="AC602" s="272"/>
      <c r="AD602" s="272"/>
      <c r="AE602" s="272"/>
      <c r="AF602" s="272"/>
      <c r="AG602" s="272"/>
      <c r="AH602" s="272"/>
      <c r="AI602" s="272"/>
      <c r="AJ602" s="272"/>
    </row>
    <row r="603" spans="1:36" ht="15.75" customHeight="1">
      <c r="A603" s="272"/>
      <c r="B603" s="274"/>
      <c r="C603" s="274"/>
      <c r="D603" s="273"/>
      <c r="E603" s="274"/>
      <c r="F603" s="274"/>
      <c r="G603" s="273"/>
      <c r="H603" s="273"/>
      <c r="I603" s="273"/>
      <c r="J603" s="273"/>
      <c r="K603" s="274"/>
      <c r="L603" s="274"/>
      <c r="M603" s="273"/>
      <c r="N603" s="273"/>
      <c r="O603" s="273"/>
      <c r="P603" s="273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  <c r="AA603" s="272"/>
      <c r="AB603" s="272"/>
      <c r="AC603" s="272"/>
      <c r="AD603" s="272"/>
      <c r="AE603" s="272"/>
      <c r="AF603" s="272"/>
      <c r="AG603" s="272"/>
      <c r="AH603" s="272"/>
      <c r="AI603" s="272"/>
      <c r="AJ603" s="272"/>
    </row>
    <row r="604" spans="1:36" ht="15.75" customHeight="1">
      <c r="A604" s="272"/>
      <c r="B604" s="274"/>
      <c r="C604" s="274"/>
      <c r="D604" s="273"/>
      <c r="E604" s="274"/>
      <c r="F604" s="274"/>
      <c r="G604" s="273"/>
      <c r="H604" s="273"/>
      <c r="I604" s="273"/>
      <c r="J604" s="273"/>
      <c r="K604" s="274"/>
      <c r="L604" s="274"/>
      <c r="M604" s="273"/>
      <c r="N604" s="273"/>
      <c r="O604" s="273"/>
      <c r="P604" s="273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  <c r="AA604" s="272"/>
      <c r="AB604" s="272"/>
      <c r="AC604" s="272"/>
      <c r="AD604" s="272"/>
      <c r="AE604" s="272"/>
      <c r="AF604" s="272"/>
      <c r="AG604" s="272"/>
      <c r="AH604" s="272"/>
      <c r="AI604" s="272"/>
      <c r="AJ604" s="272"/>
    </row>
    <row r="605" spans="1:36" ht="15.75" customHeight="1">
      <c r="A605" s="272"/>
      <c r="B605" s="274"/>
      <c r="C605" s="274"/>
      <c r="D605" s="273"/>
      <c r="E605" s="274"/>
      <c r="F605" s="274"/>
      <c r="G605" s="273"/>
      <c r="H605" s="273"/>
      <c r="I605" s="273"/>
      <c r="J605" s="273"/>
      <c r="K605" s="274"/>
      <c r="L605" s="274"/>
      <c r="M605" s="273"/>
      <c r="N605" s="273"/>
      <c r="O605" s="273"/>
      <c r="P605" s="273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  <c r="AA605" s="272"/>
      <c r="AB605" s="272"/>
      <c r="AC605" s="272"/>
      <c r="AD605" s="272"/>
      <c r="AE605" s="272"/>
      <c r="AF605" s="272"/>
      <c r="AG605" s="272"/>
      <c r="AH605" s="272"/>
      <c r="AI605" s="272"/>
      <c r="AJ605" s="272"/>
    </row>
    <row r="606" spans="1:36" ht="15.75" customHeight="1">
      <c r="A606" s="272"/>
      <c r="B606" s="274"/>
      <c r="C606" s="274"/>
      <c r="D606" s="273"/>
      <c r="E606" s="274"/>
      <c r="F606" s="274"/>
      <c r="G606" s="273"/>
      <c r="H606" s="273"/>
      <c r="I606" s="273"/>
      <c r="J606" s="273"/>
      <c r="K606" s="274"/>
      <c r="L606" s="274"/>
      <c r="M606" s="273"/>
      <c r="N606" s="273"/>
      <c r="O606" s="273"/>
      <c r="P606" s="273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  <c r="AA606" s="272"/>
      <c r="AB606" s="272"/>
      <c r="AC606" s="272"/>
      <c r="AD606" s="272"/>
      <c r="AE606" s="272"/>
      <c r="AF606" s="272"/>
      <c r="AG606" s="272"/>
      <c r="AH606" s="272"/>
      <c r="AI606" s="272"/>
      <c r="AJ606" s="272"/>
    </row>
    <row r="607" spans="1:36" ht="15.75" customHeight="1">
      <c r="A607" s="272"/>
      <c r="B607" s="274"/>
      <c r="C607" s="274"/>
      <c r="D607" s="273"/>
      <c r="E607" s="274"/>
      <c r="F607" s="274"/>
      <c r="G607" s="273"/>
      <c r="H607" s="273"/>
      <c r="I607" s="273"/>
      <c r="J607" s="273"/>
      <c r="K607" s="274"/>
      <c r="L607" s="274"/>
      <c r="M607" s="273"/>
      <c r="N607" s="273"/>
      <c r="O607" s="273"/>
      <c r="P607" s="273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  <c r="AA607" s="272"/>
      <c r="AB607" s="272"/>
      <c r="AC607" s="272"/>
      <c r="AD607" s="272"/>
      <c r="AE607" s="272"/>
      <c r="AF607" s="272"/>
      <c r="AG607" s="272"/>
      <c r="AH607" s="272"/>
      <c r="AI607" s="272"/>
      <c r="AJ607" s="272"/>
    </row>
    <row r="608" spans="1:36" ht="15.75" customHeight="1">
      <c r="A608" s="272"/>
      <c r="B608" s="274"/>
      <c r="C608" s="274"/>
      <c r="D608" s="273"/>
      <c r="E608" s="274"/>
      <c r="F608" s="274"/>
      <c r="G608" s="273"/>
      <c r="H608" s="273"/>
      <c r="I608" s="273"/>
      <c r="J608" s="273"/>
      <c r="K608" s="274"/>
      <c r="L608" s="274"/>
      <c r="M608" s="273"/>
      <c r="N608" s="273"/>
      <c r="O608" s="273"/>
      <c r="P608" s="273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  <c r="AA608" s="272"/>
      <c r="AB608" s="272"/>
      <c r="AC608" s="272"/>
      <c r="AD608" s="272"/>
      <c r="AE608" s="272"/>
      <c r="AF608" s="272"/>
      <c r="AG608" s="272"/>
      <c r="AH608" s="272"/>
      <c r="AI608" s="272"/>
      <c r="AJ608" s="272"/>
    </row>
    <row r="609" spans="1:36" ht="15.75" customHeight="1">
      <c r="A609" s="272"/>
      <c r="B609" s="274"/>
      <c r="C609" s="274"/>
      <c r="D609" s="273"/>
      <c r="E609" s="274"/>
      <c r="F609" s="274"/>
      <c r="G609" s="273"/>
      <c r="H609" s="273"/>
      <c r="I609" s="273"/>
      <c r="J609" s="273"/>
      <c r="K609" s="274"/>
      <c r="L609" s="274"/>
      <c r="M609" s="273"/>
      <c r="N609" s="273"/>
      <c r="O609" s="273"/>
      <c r="P609" s="273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  <c r="AA609" s="272"/>
      <c r="AB609" s="272"/>
      <c r="AC609" s="272"/>
      <c r="AD609" s="272"/>
      <c r="AE609" s="272"/>
      <c r="AF609" s="272"/>
      <c r="AG609" s="272"/>
      <c r="AH609" s="272"/>
      <c r="AI609" s="272"/>
      <c r="AJ609" s="272"/>
    </row>
    <row r="610" spans="1:36" ht="15.75" customHeight="1">
      <c r="A610" s="272"/>
      <c r="B610" s="274"/>
      <c r="C610" s="274"/>
      <c r="D610" s="273"/>
      <c r="E610" s="274"/>
      <c r="F610" s="274"/>
      <c r="G610" s="273"/>
      <c r="H610" s="273"/>
      <c r="I610" s="273"/>
      <c r="J610" s="273"/>
      <c r="K610" s="274"/>
      <c r="L610" s="274"/>
      <c r="M610" s="273"/>
      <c r="N610" s="273"/>
      <c r="O610" s="273"/>
      <c r="P610" s="273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  <c r="AA610" s="272"/>
      <c r="AB610" s="272"/>
      <c r="AC610" s="272"/>
      <c r="AD610" s="272"/>
      <c r="AE610" s="272"/>
      <c r="AF610" s="272"/>
      <c r="AG610" s="272"/>
      <c r="AH610" s="272"/>
      <c r="AI610" s="272"/>
      <c r="AJ610" s="272"/>
    </row>
    <row r="611" spans="1:36" ht="15.75" customHeight="1">
      <c r="A611" s="272"/>
      <c r="B611" s="274"/>
      <c r="C611" s="274"/>
      <c r="D611" s="273"/>
      <c r="E611" s="274"/>
      <c r="F611" s="274"/>
      <c r="G611" s="273"/>
      <c r="H611" s="273"/>
      <c r="I611" s="273"/>
      <c r="J611" s="273"/>
      <c r="K611" s="274"/>
      <c r="L611" s="274"/>
      <c r="M611" s="273"/>
      <c r="N611" s="273"/>
      <c r="O611" s="273"/>
      <c r="P611" s="273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  <c r="AA611" s="272"/>
      <c r="AB611" s="272"/>
      <c r="AC611" s="272"/>
      <c r="AD611" s="272"/>
      <c r="AE611" s="272"/>
      <c r="AF611" s="272"/>
      <c r="AG611" s="272"/>
      <c r="AH611" s="272"/>
      <c r="AI611" s="272"/>
      <c r="AJ611" s="272"/>
    </row>
    <row r="612" spans="1:36" ht="15.75" customHeight="1">
      <c r="A612" s="272"/>
      <c r="B612" s="274"/>
      <c r="C612" s="274"/>
      <c r="D612" s="273"/>
      <c r="E612" s="274"/>
      <c r="F612" s="274"/>
      <c r="G612" s="273"/>
      <c r="H612" s="273"/>
      <c r="I612" s="273"/>
      <c r="J612" s="273"/>
      <c r="K612" s="274"/>
      <c r="L612" s="274"/>
      <c r="M612" s="273"/>
      <c r="N612" s="273"/>
      <c r="O612" s="273"/>
      <c r="P612" s="273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  <c r="AA612" s="272"/>
      <c r="AB612" s="272"/>
      <c r="AC612" s="272"/>
      <c r="AD612" s="272"/>
      <c r="AE612" s="272"/>
      <c r="AF612" s="272"/>
      <c r="AG612" s="272"/>
      <c r="AH612" s="272"/>
      <c r="AI612" s="272"/>
      <c r="AJ612" s="272"/>
    </row>
    <row r="613" spans="1:36" ht="15.75" customHeight="1">
      <c r="A613" s="272"/>
      <c r="B613" s="274"/>
      <c r="C613" s="274"/>
      <c r="D613" s="273"/>
      <c r="E613" s="274"/>
      <c r="F613" s="274"/>
      <c r="G613" s="273"/>
      <c r="H613" s="273"/>
      <c r="I613" s="273"/>
      <c r="J613" s="273"/>
      <c r="K613" s="274"/>
      <c r="L613" s="274"/>
      <c r="M613" s="273"/>
      <c r="N613" s="273"/>
      <c r="O613" s="273"/>
      <c r="P613" s="273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  <c r="AA613" s="272"/>
      <c r="AB613" s="272"/>
      <c r="AC613" s="272"/>
      <c r="AD613" s="272"/>
      <c r="AE613" s="272"/>
      <c r="AF613" s="272"/>
      <c r="AG613" s="272"/>
      <c r="AH613" s="272"/>
      <c r="AI613" s="272"/>
      <c r="AJ613" s="272"/>
    </row>
    <row r="614" spans="1:36" ht="15.75" customHeight="1">
      <c r="A614" s="272"/>
      <c r="B614" s="274"/>
      <c r="C614" s="274"/>
      <c r="D614" s="273"/>
      <c r="E614" s="274"/>
      <c r="F614" s="274"/>
      <c r="G614" s="273"/>
      <c r="H614" s="273"/>
      <c r="I614" s="273"/>
      <c r="J614" s="273"/>
      <c r="K614" s="274"/>
      <c r="L614" s="274"/>
      <c r="M614" s="273"/>
      <c r="N614" s="273"/>
      <c r="O614" s="273"/>
      <c r="P614" s="273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  <c r="AA614" s="272"/>
      <c r="AB614" s="272"/>
      <c r="AC614" s="272"/>
      <c r="AD614" s="272"/>
      <c r="AE614" s="272"/>
      <c r="AF614" s="272"/>
      <c r="AG614" s="272"/>
      <c r="AH614" s="272"/>
      <c r="AI614" s="272"/>
      <c r="AJ614" s="272"/>
    </row>
    <row r="615" spans="1:36" ht="15.75" customHeight="1">
      <c r="A615" s="272"/>
      <c r="B615" s="274"/>
      <c r="C615" s="274"/>
      <c r="D615" s="273"/>
      <c r="E615" s="274"/>
      <c r="F615" s="274"/>
      <c r="G615" s="273"/>
      <c r="H615" s="273"/>
      <c r="I615" s="273"/>
      <c r="J615" s="273"/>
      <c r="K615" s="274"/>
      <c r="L615" s="274"/>
      <c r="M615" s="273"/>
      <c r="N615" s="273"/>
      <c r="O615" s="273"/>
      <c r="P615" s="273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  <c r="AA615" s="272"/>
      <c r="AB615" s="272"/>
      <c r="AC615" s="272"/>
      <c r="AD615" s="272"/>
      <c r="AE615" s="272"/>
      <c r="AF615" s="272"/>
      <c r="AG615" s="272"/>
      <c r="AH615" s="272"/>
      <c r="AI615" s="272"/>
      <c r="AJ615" s="272"/>
    </row>
    <row r="616" spans="1:36" ht="15.75" customHeight="1">
      <c r="A616" s="272"/>
      <c r="B616" s="274"/>
      <c r="C616" s="274"/>
      <c r="D616" s="273"/>
      <c r="E616" s="274"/>
      <c r="F616" s="274"/>
      <c r="G616" s="273"/>
      <c r="H616" s="273"/>
      <c r="I616" s="273"/>
      <c r="J616" s="273"/>
      <c r="K616" s="274"/>
      <c r="L616" s="274"/>
      <c r="M616" s="273"/>
      <c r="N616" s="273"/>
      <c r="O616" s="273"/>
      <c r="P616" s="273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  <c r="AA616" s="272"/>
      <c r="AB616" s="272"/>
      <c r="AC616" s="272"/>
      <c r="AD616" s="272"/>
      <c r="AE616" s="272"/>
      <c r="AF616" s="272"/>
      <c r="AG616" s="272"/>
      <c r="AH616" s="272"/>
      <c r="AI616" s="272"/>
      <c r="AJ616" s="272"/>
    </row>
    <row r="617" spans="1:36" ht="15.75" customHeight="1">
      <c r="A617" s="272"/>
      <c r="B617" s="274"/>
      <c r="C617" s="274"/>
      <c r="D617" s="273"/>
      <c r="E617" s="274"/>
      <c r="F617" s="274"/>
      <c r="G617" s="273"/>
      <c r="H617" s="273"/>
      <c r="I617" s="273"/>
      <c r="J617" s="273"/>
      <c r="K617" s="274"/>
      <c r="L617" s="274"/>
      <c r="M617" s="273"/>
      <c r="N617" s="273"/>
      <c r="O617" s="273"/>
      <c r="P617" s="273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  <c r="AA617" s="272"/>
      <c r="AB617" s="272"/>
      <c r="AC617" s="272"/>
      <c r="AD617" s="272"/>
      <c r="AE617" s="272"/>
      <c r="AF617" s="272"/>
      <c r="AG617" s="272"/>
      <c r="AH617" s="272"/>
      <c r="AI617" s="272"/>
      <c r="AJ617" s="272"/>
    </row>
    <row r="618" spans="1:36" ht="15.75" customHeight="1">
      <c r="A618" s="272"/>
      <c r="B618" s="274"/>
      <c r="C618" s="274"/>
      <c r="D618" s="273"/>
      <c r="E618" s="274"/>
      <c r="F618" s="274"/>
      <c r="G618" s="273"/>
      <c r="H618" s="273"/>
      <c r="I618" s="273"/>
      <c r="J618" s="273"/>
      <c r="K618" s="274"/>
      <c r="L618" s="274"/>
      <c r="M618" s="273"/>
      <c r="N618" s="273"/>
      <c r="O618" s="273"/>
      <c r="P618" s="273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  <c r="AA618" s="272"/>
      <c r="AB618" s="272"/>
      <c r="AC618" s="272"/>
      <c r="AD618" s="272"/>
      <c r="AE618" s="272"/>
      <c r="AF618" s="272"/>
      <c r="AG618" s="272"/>
      <c r="AH618" s="272"/>
      <c r="AI618" s="272"/>
      <c r="AJ618" s="272"/>
    </row>
    <row r="619" spans="1:36" ht="15.75" customHeight="1">
      <c r="A619" s="272"/>
      <c r="B619" s="274"/>
      <c r="C619" s="274"/>
      <c r="D619" s="273"/>
      <c r="E619" s="274"/>
      <c r="F619" s="274"/>
      <c r="G619" s="273"/>
      <c r="H619" s="273"/>
      <c r="I619" s="273"/>
      <c r="J619" s="273"/>
      <c r="K619" s="274"/>
      <c r="L619" s="274"/>
      <c r="M619" s="273"/>
      <c r="N619" s="273"/>
      <c r="O619" s="273"/>
      <c r="P619" s="273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  <c r="AA619" s="272"/>
      <c r="AB619" s="272"/>
      <c r="AC619" s="272"/>
      <c r="AD619" s="272"/>
      <c r="AE619" s="272"/>
      <c r="AF619" s="272"/>
      <c r="AG619" s="272"/>
      <c r="AH619" s="272"/>
      <c r="AI619" s="272"/>
      <c r="AJ619" s="272"/>
    </row>
    <row r="620" spans="1:36" ht="15.75" customHeight="1">
      <c r="A620" s="272"/>
      <c r="B620" s="274"/>
      <c r="C620" s="274"/>
      <c r="D620" s="273"/>
      <c r="E620" s="274"/>
      <c r="F620" s="274"/>
      <c r="G620" s="273"/>
      <c r="H620" s="273"/>
      <c r="I620" s="273"/>
      <c r="J620" s="273"/>
      <c r="K620" s="274"/>
      <c r="L620" s="274"/>
      <c r="M620" s="273"/>
      <c r="N620" s="273"/>
      <c r="O620" s="273"/>
      <c r="P620" s="273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  <c r="AA620" s="272"/>
      <c r="AB620" s="272"/>
      <c r="AC620" s="272"/>
      <c r="AD620" s="272"/>
      <c r="AE620" s="272"/>
      <c r="AF620" s="272"/>
      <c r="AG620" s="272"/>
      <c r="AH620" s="272"/>
      <c r="AI620" s="272"/>
      <c r="AJ620" s="272"/>
    </row>
    <row r="621" spans="1:36" ht="15.75" customHeight="1">
      <c r="A621" s="272"/>
      <c r="B621" s="274"/>
      <c r="C621" s="274"/>
      <c r="D621" s="273"/>
      <c r="E621" s="274"/>
      <c r="F621" s="274"/>
      <c r="G621" s="273"/>
      <c r="H621" s="273"/>
      <c r="I621" s="273"/>
      <c r="J621" s="273"/>
      <c r="K621" s="274"/>
      <c r="L621" s="274"/>
      <c r="M621" s="273"/>
      <c r="N621" s="273"/>
      <c r="O621" s="273"/>
      <c r="P621" s="273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  <c r="AA621" s="272"/>
      <c r="AB621" s="272"/>
      <c r="AC621" s="272"/>
      <c r="AD621" s="272"/>
      <c r="AE621" s="272"/>
      <c r="AF621" s="272"/>
      <c r="AG621" s="272"/>
      <c r="AH621" s="272"/>
      <c r="AI621" s="272"/>
      <c r="AJ621" s="272"/>
    </row>
    <row r="622" spans="1:36" ht="15.75" customHeight="1">
      <c r="A622" s="272"/>
      <c r="B622" s="274"/>
      <c r="C622" s="274"/>
      <c r="D622" s="273"/>
      <c r="E622" s="274"/>
      <c r="F622" s="274"/>
      <c r="G622" s="273"/>
      <c r="H622" s="273"/>
      <c r="I622" s="273"/>
      <c r="J622" s="273"/>
      <c r="K622" s="274"/>
      <c r="L622" s="274"/>
      <c r="M622" s="273"/>
      <c r="N622" s="273"/>
      <c r="O622" s="273"/>
      <c r="P622" s="273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  <c r="AA622" s="272"/>
      <c r="AB622" s="272"/>
      <c r="AC622" s="272"/>
      <c r="AD622" s="272"/>
      <c r="AE622" s="272"/>
      <c r="AF622" s="272"/>
      <c r="AG622" s="272"/>
      <c r="AH622" s="272"/>
      <c r="AI622" s="272"/>
      <c r="AJ622" s="272"/>
    </row>
    <row r="623" spans="1:36" ht="15.75" customHeight="1">
      <c r="A623" s="272"/>
      <c r="B623" s="274"/>
      <c r="C623" s="274"/>
      <c r="D623" s="273"/>
      <c r="E623" s="274"/>
      <c r="F623" s="274"/>
      <c r="G623" s="273"/>
      <c r="H623" s="273"/>
      <c r="I623" s="273"/>
      <c r="J623" s="273"/>
      <c r="K623" s="274"/>
      <c r="L623" s="274"/>
      <c r="M623" s="273"/>
      <c r="N623" s="273"/>
      <c r="O623" s="273"/>
      <c r="P623" s="273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  <c r="AA623" s="272"/>
      <c r="AB623" s="272"/>
      <c r="AC623" s="272"/>
      <c r="AD623" s="272"/>
      <c r="AE623" s="272"/>
      <c r="AF623" s="272"/>
      <c r="AG623" s="272"/>
      <c r="AH623" s="272"/>
      <c r="AI623" s="272"/>
      <c r="AJ623" s="272"/>
    </row>
    <row r="624" spans="1:36" ht="15.75" customHeight="1">
      <c r="A624" s="272"/>
      <c r="B624" s="274"/>
      <c r="C624" s="274"/>
      <c r="D624" s="273"/>
      <c r="E624" s="274"/>
      <c r="F624" s="274"/>
      <c r="G624" s="273"/>
      <c r="H624" s="273"/>
      <c r="I624" s="273"/>
      <c r="J624" s="273"/>
      <c r="K624" s="274"/>
      <c r="L624" s="274"/>
      <c r="M624" s="273"/>
      <c r="N624" s="273"/>
      <c r="O624" s="273"/>
      <c r="P624" s="273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  <c r="AA624" s="272"/>
      <c r="AB624" s="272"/>
      <c r="AC624" s="272"/>
      <c r="AD624" s="272"/>
      <c r="AE624" s="272"/>
      <c r="AF624" s="272"/>
      <c r="AG624" s="272"/>
      <c r="AH624" s="272"/>
      <c r="AI624" s="272"/>
      <c r="AJ624" s="272"/>
    </row>
    <row r="625" spans="1:36" ht="15.75" customHeight="1">
      <c r="A625" s="272"/>
      <c r="B625" s="274"/>
      <c r="C625" s="274"/>
      <c r="D625" s="273"/>
      <c r="E625" s="274"/>
      <c r="F625" s="274"/>
      <c r="G625" s="273"/>
      <c r="H625" s="273"/>
      <c r="I625" s="273"/>
      <c r="J625" s="273"/>
      <c r="K625" s="274"/>
      <c r="L625" s="274"/>
      <c r="M625" s="273"/>
      <c r="N625" s="273"/>
      <c r="O625" s="273"/>
      <c r="P625" s="273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  <c r="AA625" s="272"/>
      <c r="AB625" s="272"/>
      <c r="AC625" s="272"/>
      <c r="AD625" s="272"/>
      <c r="AE625" s="272"/>
      <c r="AF625" s="272"/>
      <c r="AG625" s="272"/>
      <c r="AH625" s="272"/>
      <c r="AI625" s="272"/>
      <c r="AJ625" s="272"/>
    </row>
    <row r="626" spans="1:36" ht="15.75" customHeight="1">
      <c r="A626" s="272"/>
      <c r="B626" s="274"/>
      <c r="C626" s="274"/>
      <c r="D626" s="273"/>
      <c r="E626" s="274"/>
      <c r="F626" s="274"/>
      <c r="G626" s="273"/>
      <c r="H626" s="273"/>
      <c r="I626" s="273"/>
      <c r="J626" s="273"/>
      <c r="K626" s="274"/>
      <c r="L626" s="274"/>
      <c r="M626" s="273"/>
      <c r="N626" s="273"/>
      <c r="O626" s="273"/>
      <c r="P626" s="273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  <c r="AA626" s="272"/>
      <c r="AB626" s="272"/>
      <c r="AC626" s="272"/>
      <c r="AD626" s="272"/>
      <c r="AE626" s="272"/>
      <c r="AF626" s="272"/>
      <c r="AG626" s="272"/>
      <c r="AH626" s="272"/>
      <c r="AI626" s="272"/>
      <c r="AJ626" s="272"/>
    </row>
    <row r="627" spans="1:36" ht="15.75" customHeight="1">
      <c r="A627" s="272"/>
      <c r="B627" s="274"/>
      <c r="C627" s="274"/>
      <c r="D627" s="273"/>
      <c r="E627" s="274"/>
      <c r="F627" s="274"/>
      <c r="G627" s="273"/>
      <c r="H627" s="273"/>
      <c r="I627" s="273"/>
      <c r="J627" s="273"/>
      <c r="K627" s="274"/>
      <c r="L627" s="274"/>
      <c r="M627" s="273"/>
      <c r="N627" s="273"/>
      <c r="O627" s="273"/>
      <c r="P627" s="273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  <c r="AA627" s="272"/>
      <c r="AB627" s="272"/>
      <c r="AC627" s="272"/>
      <c r="AD627" s="272"/>
      <c r="AE627" s="272"/>
      <c r="AF627" s="272"/>
      <c r="AG627" s="272"/>
      <c r="AH627" s="272"/>
      <c r="AI627" s="272"/>
      <c r="AJ627" s="272"/>
    </row>
    <row r="628" spans="1:36" ht="15.75" customHeight="1">
      <c r="A628" s="272"/>
      <c r="B628" s="274"/>
      <c r="C628" s="274"/>
      <c r="D628" s="273"/>
      <c r="E628" s="274"/>
      <c r="F628" s="274"/>
      <c r="G628" s="273"/>
      <c r="H628" s="273"/>
      <c r="I628" s="273"/>
      <c r="J628" s="273"/>
      <c r="K628" s="274"/>
      <c r="L628" s="274"/>
      <c r="M628" s="273"/>
      <c r="N628" s="273"/>
      <c r="O628" s="273"/>
      <c r="P628" s="273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  <c r="AA628" s="272"/>
      <c r="AB628" s="272"/>
      <c r="AC628" s="272"/>
      <c r="AD628" s="272"/>
      <c r="AE628" s="272"/>
      <c r="AF628" s="272"/>
      <c r="AG628" s="272"/>
      <c r="AH628" s="272"/>
      <c r="AI628" s="272"/>
      <c r="AJ628" s="272"/>
    </row>
    <row r="629" spans="1:36" ht="15.75" customHeight="1">
      <c r="A629" s="272"/>
      <c r="B629" s="274"/>
      <c r="C629" s="274"/>
      <c r="D629" s="273"/>
      <c r="E629" s="274"/>
      <c r="F629" s="274"/>
      <c r="G629" s="273"/>
      <c r="H629" s="273"/>
      <c r="I629" s="273"/>
      <c r="J629" s="273"/>
      <c r="K629" s="274"/>
      <c r="L629" s="274"/>
      <c r="M629" s="273"/>
      <c r="N629" s="273"/>
      <c r="O629" s="273"/>
      <c r="P629" s="273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  <c r="AA629" s="272"/>
      <c r="AB629" s="272"/>
      <c r="AC629" s="272"/>
      <c r="AD629" s="272"/>
      <c r="AE629" s="272"/>
      <c r="AF629" s="272"/>
      <c r="AG629" s="272"/>
      <c r="AH629" s="272"/>
      <c r="AI629" s="272"/>
      <c r="AJ629" s="272"/>
    </row>
    <row r="630" spans="1:36" ht="15.75" customHeight="1">
      <c r="A630" s="272"/>
      <c r="B630" s="274"/>
      <c r="C630" s="274"/>
      <c r="D630" s="273"/>
      <c r="E630" s="274"/>
      <c r="F630" s="274"/>
      <c r="G630" s="273"/>
      <c r="H630" s="273"/>
      <c r="I630" s="273"/>
      <c r="J630" s="273"/>
      <c r="K630" s="274"/>
      <c r="L630" s="274"/>
      <c r="M630" s="273"/>
      <c r="N630" s="273"/>
      <c r="O630" s="273"/>
      <c r="P630" s="273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  <c r="AA630" s="272"/>
      <c r="AB630" s="272"/>
      <c r="AC630" s="272"/>
      <c r="AD630" s="272"/>
      <c r="AE630" s="272"/>
      <c r="AF630" s="272"/>
      <c r="AG630" s="272"/>
      <c r="AH630" s="272"/>
      <c r="AI630" s="272"/>
      <c r="AJ630" s="272"/>
    </row>
    <row r="631" spans="1:36" ht="15.75" customHeight="1">
      <c r="A631" s="272"/>
      <c r="B631" s="274"/>
      <c r="C631" s="274"/>
      <c r="D631" s="273"/>
      <c r="E631" s="274"/>
      <c r="F631" s="274"/>
      <c r="G631" s="273"/>
      <c r="H631" s="273"/>
      <c r="I631" s="273"/>
      <c r="J631" s="273"/>
      <c r="K631" s="274"/>
      <c r="L631" s="274"/>
      <c r="M631" s="273"/>
      <c r="N631" s="273"/>
      <c r="O631" s="273"/>
      <c r="P631" s="273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  <c r="AA631" s="272"/>
      <c r="AB631" s="272"/>
      <c r="AC631" s="272"/>
      <c r="AD631" s="272"/>
      <c r="AE631" s="272"/>
      <c r="AF631" s="272"/>
      <c r="AG631" s="272"/>
      <c r="AH631" s="272"/>
      <c r="AI631" s="272"/>
      <c r="AJ631" s="272"/>
    </row>
    <row r="632" spans="1:36" ht="15.75" customHeight="1">
      <c r="A632" s="272"/>
      <c r="B632" s="274"/>
      <c r="C632" s="274"/>
      <c r="D632" s="273"/>
      <c r="E632" s="274"/>
      <c r="F632" s="274"/>
      <c r="G632" s="273"/>
      <c r="H632" s="273"/>
      <c r="I632" s="273"/>
      <c r="J632" s="273"/>
      <c r="K632" s="274"/>
      <c r="L632" s="274"/>
      <c r="M632" s="273"/>
      <c r="N632" s="273"/>
      <c r="O632" s="273"/>
      <c r="P632" s="273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  <c r="AA632" s="272"/>
      <c r="AB632" s="272"/>
      <c r="AC632" s="272"/>
      <c r="AD632" s="272"/>
      <c r="AE632" s="272"/>
      <c r="AF632" s="272"/>
      <c r="AG632" s="272"/>
      <c r="AH632" s="272"/>
      <c r="AI632" s="272"/>
      <c r="AJ632" s="272"/>
    </row>
    <row r="633" spans="1:36" ht="15.75" customHeight="1">
      <c r="A633" s="272"/>
      <c r="B633" s="274"/>
      <c r="C633" s="274"/>
      <c r="D633" s="273"/>
      <c r="E633" s="274"/>
      <c r="F633" s="274"/>
      <c r="G633" s="273"/>
      <c r="H633" s="273"/>
      <c r="I633" s="273"/>
      <c r="J633" s="273"/>
      <c r="K633" s="274"/>
      <c r="L633" s="274"/>
      <c r="M633" s="273"/>
      <c r="N633" s="273"/>
      <c r="O633" s="273"/>
      <c r="P633" s="273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  <c r="AA633" s="272"/>
      <c r="AB633" s="272"/>
      <c r="AC633" s="272"/>
      <c r="AD633" s="272"/>
      <c r="AE633" s="272"/>
      <c r="AF633" s="272"/>
      <c r="AG633" s="272"/>
      <c r="AH633" s="272"/>
      <c r="AI633" s="272"/>
      <c r="AJ633" s="272"/>
    </row>
    <row r="634" spans="1:36" ht="15.75" customHeight="1">
      <c r="A634" s="272"/>
      <c r="B634" s="274"/>
      <c r="C634" s="274"/>
      <c r="D634" s="273"/>
      <c r="E634" s="274"/>
      <c r="F634" s="274"/>
      <c r="G634" s="273"/>
      <c r="H634" s="273"/>
      <c r="I634" s="273"/>
      <c r="J634" s="273"/>
      <c r="K634" s="274"/>
      <c r="L634" s="274"/>
      <c r="M634" s="273"/>
      <c r="N634" s="273"/>
      <c r="O634" s="273"/>
      <c r="P634" s="273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  <c r="AA634" s="272"/>
      <c r="AB634" s="272"/>
      <c r="AC634" s="272"/>
      <c r="AD634" s="272"/>
      <c r="AE634" s="272"/>
      <c r="AF634" s="272"/>
      <c r="AG634" s="272"/>
      <c r="AH634" s="272"/>
      <c r="AI634" s="272"/>
      <c r="AJ634" s="272"/>
    </row>
    <row r="635" spans="1:36" ht="15.75" customHeight="1">
      <c r="A635" s="272"/>
      <c r="B635" s="274"/>
      <c r="C635" s="274"/>
      <c r="D635" s="273"/>
      <c r="E635" s="274"/>
      <c r="F635" s="274"/>
      <c r="G635" s="273"/>
      <c r="H635" s="273"/>
      <c r="I635" s="273"/>
      <c r="J635" s="273"/>
      <c r="K635" s="274"/>
      <c r="L635" s="274"/>
      <c r="M635" s="273"/>
      <c r="N635" s="273"/>
      <c r="O635" s="273"/>
      <c r="P635" s="273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  <c r="AA635" s="272"/>
      <c r="AB635" s="272"/>
      <c r="AC635" s="272"/>
      <c r="AD635" s="272"/>
      <c r="AE635" s="272"/>
      <c r="AF635" s="272"/>
      <c r="AG635" s="272"/>
      <c r="AH635" s="272"/>
      <c r="AI635" s="272"/>
      <c r="AJ635" s="272"/>
    </row>
    <row r="636" spans="1:36" ht="15.75" customHeight="1">
      <c r="A636" s="272"/>
      <c r="B636" s="274"/>
      <c r="C636" s="274"/>
      <c r="D636" s="273"/>
      <c r="E636" s="274"/>
      <c r="F636" s="274"/>
      <c r="G636" s="273"/>
      <c r="H636" s="273"/>
      <c r="I636" s="273"/>
      <c r="J636" s="273"/>
      <c r="K636" s="274"/>
      <c r="L636" s="274"/>
      <c r="M636" s="273"/>
      <c r="N636" s="273"/>
      <c r="O636" s="273"/>
      <c r="P636" s="273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  <c r="AA636" s="272"/>
      <c r="AB636" s="272"/>
      <c r="AC636" s="272"/>
      <c r="AD636" s="272"/>
      <c r="AE636" s="272"/>
      <c r="AF636" s="272"/>
      <c r="AG636" s="272"/>
      <c r="AH636" s="272"/>
      <c r="AI636" s="272"/>
      <c r="AJ636" s="272"/>
    </row>
    <row r="637" spans="1:36" ht="15.75" customHeight="1">
      <c r="A637" s="272"/>
      <c r="B637" s="274"/>
      <c r="C637" s="274"/>
      <c r="D637" s="273"/>
      <c r="E637" s="274"/>
      <c r="F637" s="274"/>
      <c r="G637" s="273"/>
      <c r="H637" s="273"/>
      <c r="I637" s="273"/>
      <c r="J637" s="273"/>
      <c r="K637" s="274"/>
      <c r="L637" s="274"/>
      <c r="M637" s="273"/>
      <c r="N637" s="273"/>
      <c r="O637" s="273"/>
      <c r="P637" s="273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  <c r="AA637" s="272"/>
      <c r="AB637" s="272"/>
      <c r="AC637" s="272"/>
      <c r="AD637" s="272"/>
      <c r="AE637" s="272"/>
      <c r="AF637" s="272"/>
      <c r="AG637" s="272"/>
      <c r="AH637" s="272"/>
      <c r="AI637" s="272"/>
      <c r="AJ637" s="272"/>
    </row>
    <row r="638" spans="1:36" ht="15.75" customHeight="1">
      <c r="A638" s="272"/>
      <c r="B638" s="274"/>
      <c r="C638" s="274"/>
      <c r="D638" s="273"/>
      <c r="E638" s="274"/>
      <c r="F638" s="274"/>
      <c r="G638" s="273"/>
      <c r="H638" s="273"/>
      <c r="I638" s="273"/>
      <c r="J638" s="273"/>
      <c r="K638" s="274"/>
      <c r="L638" s="274"/>
      <c r="M638" s="273"/>
      <c r="N638" s="273"/>
      <c r="O638" s="273"/>
      <c r="P638" s="273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  <c r="AA638" s="272"/>
      <c r="AB638" s="272"/>
      <c r="AC638" s="272"/>
      <c r="AD638" s="272"/>
      <c r="AE638" s="272"/>
      <c r="AF638" s="272"/>
      <c r="AG638" s="272"/>
      <c r="AH638" s="272"/>
      <c r="AI638" s="272"/>
      <c r="AJ638" s="272"/>
    </row>
    <row r="639" spans="1:36" ht="15.75" customHeight="1">
      <c r="A639" s="272"/>
      <c r="B639" s="274"/>
      <c r="C639" s="274"/>
      <c r="D639" s="273"/>
      <c r="E639" s="274"/>
      <c r="F639" s="274"/>
      <c r="G639" s="273"/>
      <c r="H639" s="273"/>
      <c r="I639" s="273"/>
      <c r="J639" s="273"/>
      <c r="K639" s="274"/>
      <c r="L639" s="274"/>
      <c r="M639" s="273"/>
      <c r="N639" s="273"/>
      <c r="O639" s="273"/>
      <c r="P639" s="273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  <c r="AA639" s="272"/>
      <c r="AB639" s="272"/>
      <c r="AC639" s="272"/>
      <c r="AD639" s="272"/>
      <c r="AE639" s="272"/>
      <c r="AF639" s="272"/>
      <c r="AG639" s="272"/>
      <c r="AH639" s="272"/>
      <c r="AI639" s="272"/>
      <c r="AJ639" s="272"/>
    </row>
    <row r="640" spans="1:36" ht="15.75" customHeight="1">
      <c r="A640" s="272"/>
      <c r="B640" s="274"/>
      <c r="C640" s="274"/>
      <c r="D640" s="273"/>
      <c r="E640" s="274"/>
      <c r="F640" s="274"/>
      <c r="G640" s="273"/>
      <c r="H640" s="273"/>
      <c r="I640" s="273"/>
      <c r="J640" s="273"/>
      <c r="K640" s="274"/>
      <c r="L640" s="274"/>
      <c r="M640" s="273"/>
      <c r="N640" s="273"/>
      <c r="O640" s="273"/>
      <c r="P640" s="273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  <c r="AA640" s="272"/>
      <c r="AB640" s="272"/>
      <c r="AC640" s="272"/>
      <c r="AD640" s="272"/>
      <c r="AE640" s="272"/>
      <c r="AF640" s="272"/>
      <c r="AG640" s="272"/>
      <c r="AH640" s="272"/>
      <c r="AI640" s="272"/>
      <c r="AJ640" s="272"/>
    </row>
    <row r="641" spans="1:36" ht="15.75" customHeight="1">
      <c r="A641" s="272"/>
      <c r="B641" s="274"/>
      <c r="C641" s="274"/>
      <c r="D641" s="273"/>
      <c r="E641" s="274"/>
      <c r="F641" s="274"/>
      <c r="G641" s="273"/>
      <c r="H641" s="273"/>
      <c r="I641" s="273"/>
      <c r="J641" s="273"/>
      <c r="K641" s="274"/>
      <c r="L641" s="274"/>
      <c r="M641" s="273"/>
      <c r="N641" s="273"/>
      <c r="O641" s="273"/>
      <c r="P641" s="273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  <c r="AA641" s="272"/>
      <c r="AB641" s="272"/>
      <c r="AC641" s="272"/>
      <c r="AD641" s="272"/>
      <c r="AE641" s="272"/>
      <c r="AF641" s="272"/>
      <c r="AG641" s="272"/>
      <c r="AH641" s="272"/>
      <c r="AI641" s="272"/>
      <c r="AJ641" s="272"/>
    </row>
    <row r="642" spans="1:36" ht="15.75" customHeight="1">
      <c r="A642" s="272"/>
      <c r="B642" s="274"/>
      <c r="C642" s="274"/>
      <c r="D642" s="273"/>
      <c r="E642" s="274"/>
      <c r="F642" s="274"/>
      <c r="G642" s="273"/>
      <c r="H642" s="273"/>
      <c r="I642" s="273"/>
      <c r="J642" s="273"/>
      <c r="K642" s="274"/>
      <c r="L642" s="274"/>
      <c r="M642" s="273"/>
      <c r="N642" s="273"/>
      <c r="O642" s="273"/>
      <c r="P642" s="273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  <c r="AA642" s="272"/>
      <c r="AB642" s="272"/>
      <c r="AC642" s="272"/>
      <c r="AD642" s="272"/>
      <c r="AE642" s="272"/>
      <c r="AF642" s="272"/>
      <c r="AG642" s="272"/>
      <c r="AH642" s="272"/>
      <c r="AI642" s="272"/>
      <c r="AJ642" s="272"/>
    </row>
    <row r="643" spans="1:36" ht="15.75" customHeight="1">
      <c r="A643" s="272"/>
      <c r="B643" s="274"/>
      <c r="C643" s="274"/>
      <c r="D643" s="273"/>
      <c r="E643" s="274"/>
      <c r="F643" s="274"/>
      <c r="G643" s="273"/>
      <c r="H643" s="273"/>
      <c r="I643" s="273"/>
      <c r="J643" s="273"/>
      <c r="K643" s="274"/>
      <c r="L643" s="274"/>
      <c r="M643" s="273"/>
      <c r="N643" s="273"/>
      <c r="O643" s="273"/>
      <c r="P643" s="273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  <c r="AA643" s="272"/>
      <c r="AB643" s="272"/>
      <c r="AC643" s="272"/>
      <c r="AD643" s="272"/>
      <c r="AE643" s="272"/>
      <c r="AF643" s="272"/>
      <c r="AG643" s="272"/>
      <c r="AH643" s="272"/>
      <c r="AI643" s="272"/>
      <c r="AJ643" s="272"/>
    </row>
    <row r="644" spans="1:36" ht="15.75" customHeight="1">
      <c r="A644" s="272"/>
      <c r="B644" s="274"/>
      <c r="C644" s="274"/>
      <c r="D644" s="273"/>
      <c r="E644" s="274"/>
      <c r="F644" s="274"/>
      <c r="G644" s="273"/>
      <c r="H644" s="273"/>
      <c r="I644" s="273"/>
      <c r="J644" s="273"/>
      <c r="K644" s="274"/>
      <c r="L644" s="274"/>
      <c r="M644" s="273"/>
      <c r="N644" s="273"/>
      <c r="O644" s="273"/>
      <c r="P644" s="273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  <c r="AA644" s="272"/>
      <c r="AB644" s="272"/>
      <c r="AC644" s="272"/>
      <c r="AD644" s="272"/>
      <c r="AE644" s="272"/>
      <c r="AF644" s="272"/>
      <c r="AG644" s="272"/>
      <c r="AH644" s="272"/>
      <c r="AI644" s="272"/>
      <c r="AJ644" s="272"/>
    </row>
    <row r="645" spans="1:36" ht="15.75" customHeight="1">
      <c r="A645" s="272"/>
      <c r="B645" s="274"/>
      <c r="C645" s="274"/>
      <c r="D645" s="273"/>
      <c r="E645" s="274"/>
      <c r="F645" s="274"/>
      <c r="G645" s="273"/>
      <c r="H645" s="273"/>
      <c r="I645" s="273"/>
      <c r="J645" s="273"/>
      <c r="K645" s="274"/>
      <c r="L645" s="274"/>
      <c r="M645" s="273"/>
      <c r="N645" s="273"/>
      <c r="O645" s="273"/>
      <c r="P645" s="273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  <c r="AA645" s="272"/>
      <c r="AB645" s="272"/>
      <c r="AC645" s="272"/>
      <c r="AD645" s="272"/>
      <c r="AE645" s="272"/>
      <c r="AF645" s="272"/>
      <c r="AG645" s="272"/>
      <c r="AH645" s="272"/>
      <c r="AI645" s="272"/>
      <c r="AJ645" s="272"/>
    </row>
    <row r="646" spans="1:36" ht="15.75" customHeight="1">
      <c r="A646" s="272"/>
      <c r="B646" s="274"/>
      <c r="C646" s="274"/>
      <c r="D646" s="273"/>
      <c r="E646" s="274"/>
      <c r="F646" s="274"/>
      <c r="G646" s="273"/>
      <c r="H646" s="273"/>
      <c r="I646" s="273"/>
      <c r="J646" s="273"/>
      <c r="K646" s="274"/>
      <c r="L646" s="274"/>
      <c r="M646" s="273"/>
      <c r="N646" s="273"/>
      <c r="O646" s="273"/>
      <c r="P646" s="273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  <c r="AA646" s="272"/>
      <c r="AB646" s="272"/>
      <c r="AC646" s="272"/>
      <c r="AD646" s="272"/>
      <c r="AE646" s="272"/>
      <c r="AF646" s="272"/>
      <c r="AG646" s="272"/>
      <c r="AH646" s="272"/>
      <c r="AI646" s="272"/>
      <c r="AJ646" s="272"/>
    </row>
    <row r="647" spans="1:36" ht="15.75" customHeight="1">
      <c r="A647" s="272"/>
      <c r="B647" s="274"/>
      <c r="C647" s="274"/>
      <c r="D647" s="273"/>
      <c r="E647" s="274"/>
      <c r="F647" s="274"/>
      <c r="G647" s="273"/>
      <c r="H647" s="273"/>
      <c r="I647" s="273"/>
      <c r="J647" s="273"/>
      <c r="K647" s="274"/>
      <c r="L647" s="274"/>
      <c r="M647" s="273"/>
      <c r="N647" s="273"/>
      <c r="O647" s="273"/>
      <c r="P647" s="273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  <c r="AA647" s="272"/>
      <c r="AB647" s="272"/>
      <c r="AC647" s="272"/>
      <c r="AD647" s="272"/>
      <c r="AE647" s="272"/>
      <c r="AF647" s="272"/>
      <c r="AG647" s="272"/>
      <c r="AH647" s="272"/>
      <c r="AI647" s="272"/>
      <c r="AJ647" s="272"/>
    </row>
    <row r="648" spans="1:36" ht="15.75" customHeight="1">
      <c r="A648" s="272"/>
      <c r="B648" s="274"/>
      <c r="C648" s="274"/>
      <c r="D648" s="273"/>
      <c r="E648" s="274"/>
      <c r="F648" s="274"/>
      <c r="G648" s="273"/>
      <c r="H648" s="273"/>
      <c r="I648" s="273"/>
      <c r="J648" s="273"/>
      <c r="K648" s="274"/>
      <c r="L648" s="274"/>
      <c r="M648" s="273"/>
      <c r="N648" s="273"/>
      <c r="O648" s="273"/>
      <c r="P648" s="273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  <c r="AA648" s="272"/>
      <c r="AB648" s="272"/>
      <c r="AC648" s="272"/>
      <c r="AD648" s="272"/>
      <c r="AE648" s="272"/>
      <c r="AF648" s="272"/>
      <c r="AG648" s="272"/>
      <c r="AH648" s="272"/>
      <c r="AI648" s="272"/>
      <c r="AJ648" s="272"/>
    </row>
    <row r="649" spans="1:36" ht="15.75" customHeight="1">
      <c r="A649" s="272"/>
      <c r="B649" s="274"/>
      <c r="C649" s="274"/>
      <c r="D649" s="273"/>
      <c r="E649" s="274"/>
      <c r="F649" s="274"/>
      <c r="G649" s="273"/>
      <c r="H649" s="273"/>
      <c r="I649" s="273"/>
      <c r="J649" s="273"/>
      <c r="K649" s="274"/>
      <c r="L649" s="274"/>
      <c r="M649" s="273"/>
      <c r="N649" s="273"/>
      <c r="O649" s="273"/>
      <c r="P649" s="273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  <c r="AA649" s="272"/>
      <c r="AB649" s="272"/>
      <c r="AC649" s="272"/>
      <c r="AD649" s="272"/>
      <c r="AE649" s="272"/>
      <c r="AF649" s="272"/>
      <c r="AG649" s="272"/>
      <c r="AH649" s="272"/>
      <c r="AI649" s="272"/>
      <c r="AJ649" s="272"/>
    </row>
    <row r="650" spans="1:36" ht="15.75" customHeight="1">
      <c r="A650" s="272"/>
      <c r="B650" s="274"/>
      <c r="C650" s="274"/>
      <c r="D650" s="273"/>
      <c r="E650" s="274"/>
      <c r="F650" s="274"/>
      <c r="G650" s="273"/>
      <c r="H650" s="273"/>
      <c r="I650" s="273"/>
      <c r="J650" s="273"/>
      <c r="K650" s="274"/>
      <c r="L650" s="274"/>
      <c r="M650" s="273"/>
      <c r="N650" s="273"/>
      <c r="O650" s="273"/>
      <c r="P650" s="273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  <c r="AA650" s="272"/>
      <c r="AB650" s="272"/>
      <c r="AC650" s="272"/>
      <c r="AD650" s="272"/>
      <c r="AE650" s="272"/>
      <c r="AF650" s="272"/>
      <c r="AG650" s="272"/>
      <c r="AH650" s="272"/>
      <c r="AI650" s="272"/>
      <c r="AJ650" s="272"/>
    </row>
    <row r="651" spans="1:36" ht="15.75" customHeight="1">
      <c r="A651" s="272"/>
      <c r="B651" s="274"/>
      <c r="C651" s="274"/>
      <c r="D651" s="273"/>
      <c r="E651" s="274"/>
      <c r="F651" s="274"/>
      <c r="G651" s="273"/>
      <c r="H651" s="273"/>
      <c r="I651" s="273"/>
      <c r="J651" s="273"/>
      <c r="K651" s="274"/>
      <c r="L651" s="274"/>
      <c r="M651" s="273"/>
      <c r="N651" s="273"/>
      <c r="O651" s="273"/>
      <c r="P651" s="273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  <c r="AA651" s="272"/>
      <c r="AB651" s="272"/>
      <c r="AC651" s="272"/>
      <c r="AD651" s="272"/>
      <c r="AE651" s="272"/>
      <c r="AF651" s="272"/>
      <c r="AG651" s="272"/>
      <c r="AH651" s="272"/>
      <c r="AI651" s="272"/>
      <c r="AJ651" s="272"/>
    </row>
    <row r="652" spans="1:36" ht="15.75" customHeight="1">
      <c r="A652" s="272"/>
      <c r="B652" s="274"/>
      <c r="C652" s="274"/>
      <c r="D652" s="273"/>
      <c r="E652" s="274"/>
      <c r="F652" s="274"/>
      <c r="G652" s="273"/>
      <c r="H652" s="273"/>
      <c r="I652" s="273"/>
      <c r="J652" s="273"/>
      <c r="K652" s="274"/>
      <c r="L652" s="274"/>
      <c r="M652" s="273"/>
      <c r="N652" s="273"/>
      <c r="O652" s="273"/>
      <c r="P652" s="273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  <c r="AA652" s="272"/>
      <c r="AB652" s="272"/>
      <c r="AC652" s="272"/>
      <c r="AD652" s="272"/>
      <c r="AE652" s="272"/>
      <c r="AF652" s="272"/>
      <c r="AG652" s="272"/>
      <c r="AH652" s="272"/>
      <c r="AI652" s="272"/>
      <c r="AJ652" s="272"/>
    </row>
    <row r="653" spans="1:36" ht="15.75" customHeight="1">
      <c r="A653" s="272"/>
      <c r="B653" s="274"/>
      <c r="C653" s="274"/>
      <c r="D653" s="273"/>
      <c r="E653" s="274"/>
      <c r="F653" s="274"/>
      <c r="G653" s="273"/>
      <c r="H653" s="273"/>
      <c r="I653" s="273"/>
      <c r="J653" s="273"/>
      <c r="K653" s="274"/>
      <c r="L653" s="274"/>
      <c r="M653" s="273"/>
      <c r="N653" s="273"/>
      <c r="O653" s="273"/>
      <c r="P653" s="273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  <c r="AA653" s="272"/>
      <c r="AB653" s="272"/>
      <c r="AC653" s="272"/>
      <c r="AD653" s="272"/>
      <c r="AE653" s="272"/>
      <c r="AF653" s="272"/>
      <c r="AG653" s="272"/>
      <c r="AH653" s="272"/>
      <c r="AI653" s="272"/>
      <c r="AJ653" s="272"/>
    </row>
    <row r="654" spans="1:36" ht="15.75" customHeight="1">
      <c r="A654" s="272"/>
      <c r="B654" s="274"/>
      <c r="C654" s="274"/>
      <c r="D654" s="273"/>
      <c r="E654" s="274"/>
      <c r="F654" s="274"/>
      <c r="G654" s="273"/>
      <c r="H654" s="273"/>
      <c r="I654" s="273"/>
      <c r="J654" s="273"/>
      <c r="K654" s="274"/>
      <c r="L654" s="274"/>
      <c r="M654" s="273"/>
      <c r="N654" s="273"/>
      <c r="O654" s="273"/>
      <c r="P654" s="273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  <c r="AA654" s="272"/>
      <c r="AB654" s="272"/>
      <c r="AC654" s="272"/>
      <c r="AD654" s="272"/>
      <c r="AE654" s="272"/>
      <c r="AF654" s="272"/>
      <c r="AG654" s="272"/>
      <c r="AH654" s="272"/>
      <c r="AI654" s="272"/>
      <c r="AJ654" s="272"/>
    </row>
    <row r="655" spans="1:36" ht="15.75" customHeight="1">
      <c r="A655" s="272"/>
      <c r="B655" s="274"/>
      <c r="C655" s="274"/>
      <c r="D655" s="273"/>
      <c r="E655" s="274"/>
      <c r="F655" s="274"/>
      <c r="G655" s="273"/>
      <c r="H655" s="273"/>
      <c r="I655" s="273"/>
      <c r="J655" s="273"/>
      <c r="K655" s="274"/>
      <c r="L655" s="274"/>
      <c r="M655" s="273"/>
      <c r="N655" s="273"/>
      <c r="O655" s="273"/>
      <c r="P655" s="273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  <c r="AA655" s="272"/>
      <c r="AB655" s="272"/>
      <c r="AC655" s="272"/>
      <c r="AD655" s="272"/>
      <c r="AE655" s="272"/>
      <c r="AF655" s="272"/>
      <c r="AG655" s="272"/>
      <c r="AH655" s="272"/>
      <c r="AI655" s="272"/>
      <c r="AJ655" s="272"/>
    </row>
    <row r="656" spans="1:36" ht="15.75" customHeight="1">
      <c r="A656" s="272"/>
      <c r="B656" s="274"/>
      <c r="C656" s="274"/>
      <c r="D656" s="273"/>
      <c r="E656" s="274"/>
      <c r="F656" s="274"/>
      <c r="G656" s="273"/>
      <c r="H656" s="273"/>
      <c r="I656" s="273"/>
      <c r="J656" s="273"/>
      <c r="K656" s="274"/>
      <c r="L656" s="274"/>
      <c r="M656" s="273"/>
      <c r="N656" s="273"/>
      <c r="O656" s="273"/>
      <c r="P656" s="273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  <c r="AA656" s="272"/>
      <c r="AB656" s="272"/>
      <c r="AC656" s="272"/>
      <c r="AD656" s="272"/>
      <c r="AE656" s="272"/>
      <c r="AF656" s="272"/>
      <c r="AG656" s="272"/>
      <c r="AH656" s="272"/>
      <c r="AI656" s="272"/>
      <c r="AJ656" s="272"/>
    </row>
    <row r="657" spans="1:36" ht="15.75" customHeight="1">
      <c r="A657" s="272"/>
      <c r="B657" s="274"/>
      <c r="C657" s="274"/>
      <c r="D657" s="273"/>
      <c r="E657" s="274"/>
      <c r="F657" s="274"/>
      <c r="G657" s="273"/>
      <c r="H657" s="273"/>
      <c r="I657" s="273"/>
      <c r="J657" s="273"/>
      <c r="K657" s="274"/>
      <c r="L657" s="274"/>
      <c r="M657" s="273"/>
      <c r="N657" s="273"/>
      <c r="O657" s="273"/>
      <c r="P657" s="273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  <c r="AA657" s="272"/>
      <c r="AB657" s="272"/>
      <c r="AC657" s="272"/>
      <c r="AD657" s="272"/>
      <c r="AE657" s="272"/>
      <c r="AF657" s="272"/>
      <c r="AG657" s="272"/>
      <c r="AH657" s="272"/>
      <c r="AI657" s="272"/>
      <c r="AJ657" s="272"/>
    </row>
    <row r="658" spans="1:36" ht="15.75" customHeight="1">
      <c r="A658" s="272"/>
      <c r="B658" s="274"/>
      <c r="C658" s="274"/>
      <c r="D658" s="273"/>
      <c r="E658" s="274"/>
      <c r="F658" s="274"/>
      <c r="G658" s="273"/>
      <c r="H658" s="273"/>
      <c r="I658" s="273"/>
      <c r="J658" s="273"/>
      <c r="K658" s="274"/>
      <c r="L658" s="274"/>
      <c r="M658" s="273"/>
      <c r="N658" s="273"/>
      <c r="O658" s="273"/>
      <c r="P658" s="273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  <c r="AA658" s="272"/>
      <c r="AB658" s="272"/>
      <c r="AC658" s="272"/>
      <c r="AD658" s="272"/>
      <c r="AE658" s="272"/>
      <c r="AF658" s="272"/>
      <c r="AG658" s="272"/>
      <c r="AH658" s="272"/>
      <c r="AI658" s="272"/>
      <c r="AJ658" s="272"/>
    </row>
    <row r="659" spans="1:36" ht="15.75" customHeight="1">
      <c r="A659" s="272"/>
      <c r="B659" s="274"/>
      <c r="C659" s="274"/>
      <c r="D659" s="273"/>
      <c r="E659" s="274"/>
      <c r="F659" s="274"/>
      <c r="G659" s="273"/>
      <c r="H659" s="273"/>
      <c r="I659" s="273"/>
      <c r="J659" s="273"/>
      <c r="K659" s="274"/>
      <c r="L659" s="274"/>
      <c r="M659" s="273"/>
      <c r="N659" s="273"/>
      <c r="O659" s="273"/>
      <c r="P659" s="273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  <c r="AA659" s="272"/>
      <c r="AB659" s="272"/>
      <c r="AC659" s="272"/>
      <c r="AD659" s="272"/>
      <c r="AE659" s="272"/>
      <c r="AF659" s="272"/>
      <c r="AG659" s="272"/>
      <c r="AH659" s="272"/>
      <c r="AI659" s="272"/>
      <c r="AJ659" s="272"/>
    </row>
    <row r="660" spans="1:36" ht="15.75" customHeight="1">
      <c r="A660" s="272"/>
      <c r="B660" s="274"/>
      <c r="C660" s="274"/>
      <c r="D660" s="273"/>
      <c r="E660" s="274"/>
      <c r="F660" s="274"/>
      <c r="G660" s="273"/>
      <c r="H660" s="273"/>
      <c r="I660" s="273"/>
      <c r="J660" s="273"/>
      <c r="K660" s="274"/>
      <c r="L660" s="274"/>
      <c r="M660" s="273"/>
      <c r="N660" s="273"/>
      <c r="O660" s="273"/>
      <c r="P660" s="273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  <c r="AA660" s="272"/>
      <c r="AB660" s="272"/>
      <c r="AC660" s="272"/>
      <c r="AD660" s="272"/>
      <c r="AE660" s="272"/>
      <c r="AF660" s="272"/>
      <c r="AG660" s="272"/>
      <c r="AH660" s="272"/>
      <c r="AI660" s="272"/>
      <c r="AJ660" s="272"/>
    </row>
    <row r="661" spans="1:36" ht="15.75" customHeight="1">
      <c r="A661" s="272"/>
      <c r="B661" s="274"/>
      <c r="C661" s="274"/>
      <c r="D661" s="273"/>
      <c r="E661" s="274"/>
      <c r="F661" s="274"/>
      <c r="G661" s="273"/>
      <c r="H661" s="273"/>
      <c r="I661" s="273"/>
      <c r="J661" s="273"/>
      <c r="K661" s="274"/>
      <c r="L661" s="274"/>
      <c r="M661" s="273"/>
      <c r="N661" s="273"/>
      <c r="O661" s="273"/>
      <c r="P661" s="273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  <c r="AA661" s="272"/>
      <c r="AB661" s="272"/>
      <c r="AC661" s="272"/>
      <c r="AD661" s="272"/>
      <c r="AE661" s="272"/>
      <c r="AF661" s="272"/>
      <c r="AG661" s="272"/>
      <c r="AH661" s="272"/>
      <c r="AI661" s="272"/>
      <c r="AJ661" s="272"/>
    </row>
    <row r="662" spans="1:36" ht="15.75" customHeight="1">
      <c r="A662" s="272"/>
      <c r="B662" s="274"/>
      <c r="C662" s="274"/>
      <c r="D662" s="273"/>
      <c r="E662" s="274"/>
      <c r="F662" s="274"/>
      <c r="G662" s="273"/>
      <c r="H662" s="273"/>
      <c r="I662" s="273"/>
      <c r="J662" s="273"/>
      <c r="K662" s="274"/>
      <c r="L662" s="274"/>
      <c r="M662" s="273"/>
      <c r="N662" s="273"/>
      <c r="O662" s="273"/>
      <c r="P662" s="273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  <c r="AA662" s="272"/>
      <c r="AB662" s="272"/>
      <c r="AC662" s="272"/>
      <c r="AD662" s="272"/>
      <c r="AE662" s="272"/>
      <c r="AF662" s="272"/>
      <c r="AG662" s="272"/>
      <c r="AH662" s="272"/>
      <c r="AI662" s="272"/>
      <c r="AJ662" s="272"/>
    </row>
    <row r="663" spans="1:36" ht="15.75" customHeight="1">
      <c r="A663" s="272"/>
      <c r="B663" s="274"/>
      <c r="C663" s="274"/>
      <c r="D663" s="273"/>
      <c r="E663" s="274"/>
      <c r="F663" s="274"/>
      <c r="G663" s="273"/>
      <c r="H663" s="273"/>
      <c r="I663" s="273"/>
      <c r="J663" s="273"/>
      <c r="K663" s="274"/>
      <c r="L663" s="274"/>
      <c r="M663" s="273"/>
      <c r="N663" s="273"/>
      <c r="O663" s="273"/>
      <c r="P663" s="273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  <c r="AA663" s="272"/>
      <c r="AB663" s="272"/>
      <c r="AC663" s="272"/>
      <c r="AD663" s="272"/>
      <c r="AE663" s="272"/>
      <c r="AF663" s="272"/>
      <c r="AG663" s="272"/>
      <c r="AH663" s="272"/>
      <c r="AI663" s="272"/>
      <c r="AJ663" s="272"/>
    </row>
    <row r="664" spans="1:36" ht="15.75" customHeight="1">
      <c r="A664" s="272"/>
      <c r="B664" s="274"/>
      <c r="C664" s="274"/>
      <c r="D664" s="273"/>
      <c r="E664" s="274"/>
      <c r="F664" s="274"/>
      <c r="G664" s="273"/>
      <c r="H664" s="273"/>
      <c r="I664" s="273"/>
      <c r="J664" s="273"/>
      <c r="K664" s="274"/>
      <c r="L664" s="274"/>
      <c r="M664" s="273"/>
      <c r="N664" s="273"/>
      <c r="O664" s="273"/>
      <c r="P664" s="273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  <c r="AA664" s="272"/>
      <c r="AB664" s="272"/>
      <c r="AC664" s="272"/>
      <c r="AD664" s="272"/>
      <c r="AE664" s="272"/>
      <c r="AF664" s="272"/>
      <c r="AG664" s="272"/>
      <c r="AH664" s="272"/>
      <c r="AI664" s="272"/>
      <c r="AJ664" s="272"/>
    </row>
    <row r="665" spans="1:36" ht="15.75" customHeight="1">
      <c r="A665" s="272"/>
      <c r="B665" s="274"/>
      <c r="C665" s="274"/>
      <c r="D665" s="273"/>
      <c r="E665" s="274"/>
      <c r="F665" s="274"/>
      <c r="G665" s="273"/>
      <c r="H665" s="273"/>
      <c r="I665" s="273"/>
      <c r="J665" s="273"/>
      <c r="K665" s="274"/>
      <c r="L665" s="274"/>
      <c r="M665" s="273"/>
      <c r="N665" s="273"/>
      <c r="O665" s="273"/>
      <c r="P665" s="273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  <c r="AA665" s="272"/>
      <c r="AB665" s="272"/>
      <c r="AC665" s="272"/>
      <c r="AD665" s="272"/>
      <c r="AE665" s="272"/>
      <c r="AF665" s="272"/>
      <c r="AG665" s="272"/>
      <c r="AH665" s="272"/>
      <c r="AI665" s="272"/>
      <c r="AJ665" s="272"/>
    </row>
    <row r="666" spans="1:36" ht="15.75" customHeight="1">
      <c r="A666" s="272"/>
      <c r="B666" s="274"/>
      <c r="C666" s="274"/>
      <c r="D666" s="273"/>
      <c r="E666" s="274"/>
      <c r="F666" s="274"/>
      <c r="G666" s="273"/>
      <c r="H666" s="273"/>
      <c r="I666" s="273"/>
      <c r="J666" s="273"/>
      <c r="K666" s="274"/>
      <c r="L666" s="274"/>
      <c r="M666" s="273"/>
      <c r="N666" s="273"/>
      <c r="O666" s="273"/>
      <c r="P666" s="273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  <c r="AA666" s="272"/>
      <c r="AB666" s="272"/>
      <c r="AC666" s="272"/>
      <c r="AD666" s="272"/>
      <c r="AE666" s="272"/>
      <c r="AF666" s="272"/>
      <c r="AG666" s="272"/>
      <c r="AH666" s="272"/>
      <c r="AI666" s="272"/>
      <c r="AJ666" s="272"/>
    </row>
    <row r="667" spans="1:36" ht="15.75" customHeight="1">
      <c r="A667" s="272"/>
      <c r="B667" s="274"/>
      <c r="C667" s="274"/>
      <c r="D667" s="273"/>
      <c r="E667" s="274"/>
      <c r="F667" s="274"/>
      <c r="G667" s="273"/>
      <c r="H667" s="273"/>
      <c r="I667" s="273"/>
      <c r="J667" s="273"/>
      <c r="K667" s="274"/>
      <c r="L667" s="274"/>
      <c r="M667" s="273"/>
      <c r="N667" s="273"/>
      <c r="O667" s="273"/>
      <c r="P667" s="273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  <c r="AA667" s="272"/>
      <c r="AB667" s="272"/>
      <c r="AC667" s="272"/>
      <c r="AD667" s="272"/>
      <c r="AE667" s="272"/>
      <c r="AF667" s="272"/>
      <c r="AG667" s="272"/>
      <c r="AH667" s="272"/>
      <c r="AI667" s="272"/>
      <c r="AJ667" s="272"/>
    </row>
    <row r="668" spans="1:36" ht="15.75" customHeight="1">
      <c r="A668" s="272"/>
      <c r="B668" s="274"/>
      <c r="C668" s="274"/>
      <c r="D668" s="273"/>
      <c r="E668" s="274"/>
      <c r="F668" s="274"/>
      <c r="G668" s="273"/>
      <c r="H668" s="273"/>
      <c r="I668" s="273"/>
      <c r="J668" s="273"/>
      <c r="K668" s="274"/>
      <c r="L668" s="274"/>
      <c r="M668" s="273"/>
      <c r="N668" s="273"/>
      <c r="O668" s="273"/>
      <c r="P668" s="273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  <c r="AA668" s="272"/>
      <c r="AB668" s="272"/>
      <c r="AC668" s="272"/>
      <c r="AD668" s="272"/>
      <c r="AE668" s="272"/>
      <c r="AF668" s="272"/>
      <c r="AG668" s="272"/>
      <c r="AH668" s="272"/>
      <c r="AI668" s="272"/>
      <c r="AJ668" s="272"/>
    </row>
    <row r="669" spans="1:36" ht="15.75" customHeight="1">
      <c r="A669" s="272"/>
      <c r="B669" s="274"/>
      <c r="C669" s="274"/>
      <c r="D669" s="273"/>
      <c r="E669" s="274"/>
      <c r="F669" s="274"/>
      <c r="G669" s="273"/>
      <c r="H669" s="273"/>
      <c r="I669" s="273"/>
      <c r="J669" s="273"/>
      <c r="K669" s="274"/>
      <c r="L669" s="274"/>
      <c r="M669" s="273"/>
      <c r="N669" s="273"/>
      <c r="O669" s="273"/>
      <c r="P669" s="273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  <c r="AA669" s="272"/>
      <c r="AB669" s="272"/>
      <c r="AC669" s="272"/>
      <c r="AD669" s="272"/>
      <c r="AE669" s="272"/>
      <c r="AF669" s="272"/>
      <c r="AG669" s="272"/>
      <c r="AH669" s="272"/>
      <c r="AI669" s="272"/>
      <c r="AJ669" s="272"/>
    </row>
    <row r="670" spans="1:36" ht="15.75" customHeight="1">
      <c r="A670" s="272"/>
      <c r="B670" s="274"/>
      <c r="C670" s="274"/>
      <c r="D670" s="273"/>
      <c r="E670" s="274"/>
      <c r="F670" s="274"/>
      <c r="G670" s="273"/>
      <c r="H670" s="273"/>
      <c r="I670" s="273"/>
      <c r="J670" s="273"/>
      <c r="K670" s="274"/>
      <c r="L670" s="274"/>
      <c r="M670" s="273"/>
      <c r="N670" s="273"/>
      <c r="O670" s="273"/>
      <c r="P670" s="273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  <c r="AA670" s="272"/>
      <c r="AB670" s="272"/>
      <c r="AC670" s="272"/>
      <c r="AD670" s="272"/>
      <c r="AE670" s="272"/>
      <c r="AF670" s="272"/>
      <c r="AG670" s="272"/>
      <c r="AH670" s="272"/>
      <c r="AI670" s="272"/>
      <c r="AJ670" s="272"/>
    </row>
    <row r="671" spans="1:36" ht="15.75" customHeight="1">
      <c r="A671" s="272"/>
      <c r="B671" s="274"/>
      <c r="C671" s="274"/>
      <c r="D671" s="273"/>
      <c r="E671" s="274"/>
      <c r="F671" s="274"/>
      <c r="G671" s="273"/>
      <c r="H671" s="273"/>
      <c r="I671" s="273"/>
      <c r="J671" s="273"/>
      <c r="K671" s="274"/>
      <c r="L671" s="274"/>
      <c r="M671" s="273"/>
      <c r="N671" s="273"/>
      <c r="O671" s="273"/>
      <c r="P671" s="273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  <c r="AA671" s="272"/>
      <c r="AB671" s="272"/>
      <c r="AC671" s="272"/>
      <c r="AD671" s="272"/>
      <c r="AE671" s="272"/>
      <c r="AF671" s="272"/>
      <c r="AG671" s="272"/>
      <c r="AH671" s="272"/>
      <c r="AI671" s="272"/>
      <c r="AJ671" s="272"/>
    </row>
    <row r="672" spans="1:36" ht="15.75" customHeight="1">
      <c r="A672" s="272"/>
      <c r="B672" s="274"/>
      <c r="C672" s="274"/>
      <c r="D672" s="273"/>
      <c r="E672" s="274"/>
      <c r="F672" s="274"/>
      <c r="G672" s="273"/>
      <c r="H672" s="273"/>
      <c r="I672" s="273"/>
      <c r="J672" s="273"/>
      <c r="K672" s="274"/>
      <c r="L672" s="274"/>
      <c r="M672" s="273"/>
      <c r="N672" s="273"/>
      <c r="O672" s="273"/>
      <c r="P672" s="273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  <c r="AA672" s="272"/>
      <c r="AB672" s="272"/>
      <c r="AC672" s="272"/>
      <c r="AD672" s="272"/>
      <c r="AE672" s="272"/>
      <c r="AF672" s="272"/>
      <c r="AG672" s="272"/>
      <c r="AH672" s="272"/>
      <c r="AI672" s="272"/>
      <c r="AJ672" s="272"/>
    </row>
    <row r="673" spans="1:36" ht="15.75" customHeight="1">
      <c r="A673" s="272"/>
      <c r="B673" s="274"/>
      <c r="C673" s="274"/>
      <c r="D673" s="273"/>
      <c r="E673" s="274"/>
      <c r="F673" s="274"/>
      <c r="G673" s="273"/>
      <c r="H673" s="273"/>
      <c r="I673" s="273"/>
      <c r="J673" s="273"/>
      <c r="K673" s="274"/>
      <c r="L673" s="274"/>
      <c r="M673" s="273"/>
      <c r="N673" s="273"/>
      <c r="O673" s="273"/>
      <c r="P673" s="273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  <c r="AA673" s="272"/>
      <c r="AB673" s="272"/>
      <c r="AC673" s="272"/>
      <c r="AD673" s="272"/>
      <c r="AE673" s="272"/>
      <c r="AF673" s="272"/>
      <c r="AG673" s="272"/>
      <c r="AH673" s="272"/>
      <c r="AI673" s="272"/>
      <c r="AJ673" s="272"/>
    </row>
    <row r="674" spans="1:36" ht="15.75" customHeight="1">
      <c r="A674" s="272"/>
      <c r="B674" s="274"/>
      <c r="C674" s="274"/>
      <c r="D674" s="273"/>
      <c r="E674" s="274"/>
      <c r="F674" s="274"/>
      <c r="G674" s="273"/>
      <c r="H674" s="273"/>
      <c r="I674" s="273"/>
      <c r="J674" s="273"/>
      <c r="K674" s="274"/>
      <c r="L674" s="274"/>
      <c r="M674" s="273"/>
      <c r="N674" s="273"/>
      <c r="O674" s="273"/>
      <c r="P674" s="273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  <c r="AA674" s="272"/>
      <c r="AB674" s="272"/>
      <c r="AC674" s="272"/>
      <c r="AD674" s="272"/>
      <c r="AE674" s="272"/>
      <c r="AF674" s="272"/>
      <c r="AG674" s="272"/>
      <c r="AH674" s="272"/>
      <c r="AI674" s="272"/>
      <c r="AJ674" s="272"/>
    </row>
    <row r="675" spans="1:36" ht="15.75" customHeight="1">
      <c r="A675" s="272"/>
      <c r="B675" s="274"/>
      <c r="C675" s="274"/>
      <c r="D675" s="273"/>
      <c r="E675" s="274"/>
      <c r="F675" s="274"/>
      <c r="G675" s="273"/>
      <c r="H675" s="273"/>
      <c r="I675" s="273"/>
      <c r="J675" s="273"/>
      <c r="K675" s="274"/>
      <c r="L675" s="274"/>
      <c r="M675" s="273"/>
      <c r="N675" s="273"/>
      <c r="O675" s="273"/>
      <c r="P675" s="273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  <c r="AA675" s="272"/>
      <c r="AB675" s="272"/>
      <c r="AC675" s="272"/>
      <c r="AD675" s="272"/>
      <c r="AE675" s="272"/>
      <c r="AF675" s="272"/>
      <c r="AG675" s="272"/>
      <c r="AH675" s="272"/>
      <c r="AI675" s="272"/>
      <c r="AJ675" s="272"/>
    </row>
    <row r="676" spans="1:36" ht="15.75" customHeight="1">
      <c r="A676" s="272"/>
      <c r="B676" s="274"/>
      <c r="C676" s="274"/>
      <c r="D676" s="273"/>
      <c r="E676" s="274"/>
      <c r="F676" s="274"/>
      <c r="G676" s="273"/>
      <c r="H676" s="273"/>
      <c r="I676" s="273"/>
      <c r="J676" s="273"/>
      <c r="K676" s="274"/>
      <c r="L676" s="274"/>
      <c r="M676" s="273"/>
      <c r="N676" s="273"/>
      <c r="O676" s="273"/>
      <c r="P676" s="273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  <c r="AA676" s="272"/>
      <c r="AB676" s="272"/>
      <c r="AC676" s="272"/>
      <c r="AD676" s="272"/>
      <c r="AE676" s="272"/>
      <c r="AF676" s="272"/>
      <c r="AG676" s="272"/>
      <c r="AH676" s="272"/>
      <c r="AI676" s="272"/>
      <c r="AJ676" s="272"/>
    </row>
    <row r="677" spans="1:36" ht="15.75" customHeight="1">
      <c r="A677" s="272"/>
      <c r="B677" s="274"/>
      <c r="C677" s="274"/>
      <c r="D677" s="273"/>
      <c r="E677" s="274"/>
      <c r="F677" s="274"/>
      <c r="G677" s="273"/>
      <c r="H677" s="273"/>
      <c r="I677" s="273"/>
      <c r="J677" s="273"/>
      <c r="K677" s="274"/>
      <c r="L677" s="274"/>
      <c r="M677" s="273"/>
      <c r="N677" s="273"/>
      <c r="O677" s="273"/>
      <c r="P677" s="273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  <c r="AA677" s="272"/>
      <c r="AB677" s="272"/>
      <c r="AC677" s="272"/>
      <c r="AD677" s="272"/>
      <c r="AE677" s="272"/>
      <c r="AF677" s="272"/>
      <c r="AG677" s="272"/>
      <c r="AH677" s="272"/>
      <c r="AI677" s="272"/>
      <c r="AJ677" s="272"/>
    </row>
    <row r="678" spans="1:36" ht="15.75" customHeight="1">
      <c r="A678" s="272"/>
      <c r="B678" s="274"/>
      <c r="C678" s="274"/>
      <c r="D678" s="273"/>
      <c r="E678" s="274"/>
      <c r="F678" s="274"/>
      <c r="G678" s="273"/>
      <c r="H678" s="273"/>
      <c r="I678" s="273"/>
      <c r="J678" s="273"/>
      <c r="K678" s="274"/>
      <c r="L678" s="274"/>
      <c r="M678" s="273"/>
      <c r="N678" s="273"/>
      <c r="O678" s="273"/>
      <c r="P678" s="273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  <c r="AA678" s="272"/>
      <c r="AB678" s="272"/>
      <c r="AC678" s="272"/>
      <c r="AD678" s="272"/>
      <c r="AE678" s="272"/>
      <c r="AF678" s="272"/>
      <c r="AG678" s="272"/>
      <c r="AH678" s="272"/>
      <c r="AI678" s="272"/>
      <c r="AJ678" s="272"/>
    </row>
    <row r="679" spans="1:36" ht="15.75" customHeight="1">
      <c r="A679" s="272"/>
      <c r="B679" s="274"/>
      <c r="C679" s="274"/>
      <c r="D679" s="273"/>
      <c r="E679" s="274"/>
      <c r="F679" s="274"/>
      <c r="G679" s="273"/>
      <c r="H679" s="273"/>
      <c r="I679" s="273"/>
      <c r="J679" s="273"/>
      <c r="K679" s="274"/>
      <c r="L679" s="274"/>
      <c r="M679" s="273"/>
      <c r="N679" s="273"/>
      <c r="O679" s="273"/>
      <c r="P679" s="273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  <c r="AA679" s="272"/>
      <c r="AB679" s="272"/>
      <c r="AC679" s="272"/>
      <c r="AD679" s="272"/>
      <c r="AE679" s="272"/>
      <c r="AF679" s="272"/>
      <c r="AG679" s="272"/>
      <c r="AH679" s="272"/>
      <c r="AI679" s="272"/>
      <c r="AJ679" s="272"/>
    </row>
    <row r="680" spans="1:36" ht="15.75" customHeight="1">
      <c r="A680" s="272"/>
      <c r="B680" s="274"/>
      <c r="C680" s="274"/>
      <c r="D680" s="273"/>
      <c r="E680" s="274"/>
      <c r="F680" s="274"/>
      <c r="G680" s="273"/>
      <c r="H680" s="273"/>
      <c r="I680" s="273"/>
      <c r="J680" s="273"/>
      <c r="K680" s="274"/>
      <c r="L680" s="274"/>
      <c r="M680" s="273"/>
      <c r="N680" s="273"/>
      <c r="O680" s="273"/>
      <c r="P680" s="273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  <c r="AA680" s="272"/>
      <c r="AB680" s="272"/>
      <c r="AC680" s="272"/>
      <c r="AD680" s="272"/>
      <c r="AE680" s="272"/>
      <c r="AF680" s="272"/>
      <c r="AG680" s="272"/>
      <c r="AH680" s="272"/>
      <c r="AI680" s="272"/>
      <c r="AJ680" s="272"/>
    </row>
    <row r="681" spans="1:36" ht="15.75" customHeight="1">
      <c r="A681" s="272"/>
      <c r="B681" s="274"/>
      <c r="C681" s="274"/>
      <c r="D681" s="273"/>
      <c r="E681" s="274"/>
      <c r="F681" s="274"/>
      <c r="G681" s="273"/>
      <c r="H681" s="273"/>
      <c r="I681" s="273"/>
      <c r="J681" s="273"/>
      <c r="K681" s="274"/>
      <c r="L681" s="274"/>
      <c r="M681" s="273"/>
      <c r="N681" s="273"/>
      <c r="O681" s="273"/>
      <c r="P681" s="273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  <c r="AA681" s="272"/>
      <c r="AB681" s="272"/>
      <c r="AC681" s="272"/>
      <c r="AD681" s="272"/>
      <c r="AE681" s="272"/>
      <c r="AF681" s="272"/>
      <c r="AG681" s="272"/>
      <c r="AH681" s="272"/>
      <c r="AI681" s="272"/>
      <c r="AJ681" s="272"/>
    </row>
    <row r="682" spans="1:36" ht="15.75" customHeight="1">
      <c r="A682" s="272"/>
      <c r="B682" s="274"/>
      <c r="C682" s="274"/>
      <c r="D682" s="273"/>
      <c r="E682" s="274"/>
      <c r="F682" s="274"/>
      <c r="G682" s="273"/>
      <c r="H682" s="273"/>
      <c r="I682" s="273"/>
      <c r="J682" s="273"/>
      <c r="K682" s="274"/>
      <c r="L682" s="274"/>
      <c r="M682" s="273"/>
      <c r="N682" s="273"/>
      <c r="O682" s="273"/>
      <c r="P682" s="273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  <c r="AA682" s="272"/>
      <c r="AB682" s="272"/>
      <c r="AC682" s="272"/>
      <c r="AD682" s="272"/>
      <c r="AE682" s="272"/>
      <c r="AF682" s="272"/>
      <c r="AG682" s="272"/>
      <c r="AH682" s="272"/>
      <c r="AI682" s="272"/>
      <c r="AJ682" s="272"/>
    </row>
    <row r="683" spans="1:36" ht="15.75" customHeight="1">
      <c r="A683" s="272"/>
      <c r="B683" s="274"/>
      <c r="C683" s="274"/>
      <c r="D683" s="273"/>
      <c r="E683" s="274"/>
      <c r="F683" s="274"/>
      <c r="G683" s="273"/>
      <c r="H683" s="273"/>
      <c r="I683" s="273"/>
      <c r="J683" s="273"/>
      <c r="K683" s="274"/>
      <c r="L683" s="274"/>
      <c r="M683" s="273"/>
      <c r="N683" s="273"/>
      <c r="O683" s="273"/>
      <c r="P683" s="273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  <c r="AA683" s="272"/>
      <c r="AB683" s="272"/>
      <c r="AC683" s="272"/>
      <c r="AD683" s="272"/>
      <c r="AE683" s="272"/>
      <c r="AF683" s="272"/>
      <c r="AG683" s="272"/>
      <c r="AH683" s="272"/>
      <c r="AI683" s="272"/>
      <c r="AJ683" s="272"/>
    </row>
    <row r="684" spans="1:36" ht="15.75" customHeight="1">
      <c r="A684" s="272"/>
      <c r="B684" s="274"/>
      <c r="C684" s="274"/>
      <c r="D684" s="273"/>
      <c r="E684" s="274"/>
      <c r="F684" s="274"/>
      <c r="G684" s="273"/>
      <c r="H684" s="273"/>
      <c r="I684" s="273"/>
      <c r="J684" s="273"/>
      <c r="K684" s="274"/>
      <c r="L684" s="274"/>
      <c r="M684" s="273"/>
      <c r="N684" s="273"/>
      <c r="O684" s="273"/>
      <c r="P684" s="273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  <c r="AA684" s="272"/>
      <c r="AB684" s="272"/>
      <c r="AC684" s="272"/>
      <c r="AD684" s="272"/>
      <c r="AE684" s="272"/>
      <c r="AF684" s="272"/>
      <c r="AG684" s="272"/>
      <c r="AH684" s="272"/>
      <c r="AI684" s="272"/>
      <c r="AJ684" s="272"/>
    </row>
    <row r="685" spans="1:36" ht="15.75" customHeight="1">
      <c r="A685" s="272"/>
      <c r="B685" s="274"/>
      <c r="C685" s="274"/>
      <c r="D685" s="273"/>
      <c r="E685" s="274"/>
      <c r="F685" s="274"/>
      <c r="G685" s="273"/>
      <c r="H685" s="273"/>
      <c r="I685" s="273"/>
      <c r="J685" s="273"/>
      <c r="K685" s="274"/>
      <c r="L685" s="274"/>
      <c r="M685" s="273"/>
      <c r="N685" s="273"/>
      <c r="O685" s="273"/>
      <c r="P685" s="273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  <c r="AA685" s="272"/>
      <c r="AB685" s="272"/>
      <c r="AC685" s="272"/>
      <c r="AD685" s="272"/>
      <c r="AE685" s="272"/>
      <c r="AF685" s="272"/>
      <c r="AG685" s="272"/>
      <c r="AH685" s="272"/>
      <c r="AI685" s="272"/>
      <c r="AJ685" s="272"/>
    </row>
    <row r="686" spans="1:36" ht="15.75" customHeight="1">
      <c r="A686" s="272"/>
      <c r="B686" s="274"/>
      <c r="C686" s="274"/>
      <c r="D686" s="273"/>
      <c r="E686" s="274"/>
      <c r="F686" s="274"/>
      <c r="G686" s="273"/>
      <c r="H686" s="273"/>
      <c r="I686" s="273"/>
      <c r="J686" s="273"/>
      <c r="K686" s="274"/>
      <c r="L686" s="274"/>
      <c r="M686" s="273"/>
      <c r="N686" s="273"/>
      <c r="O686" s="273"/>
      <c r="P686" s="273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  <c r="AA686" s="272"/>
      <c r="AB686" s="272"/>
      <c r="AC686" s="272"/>
      <c r="AD686" s="272"/>
      <c r="AE686" s="272"/>
      <c r="AF686" s="272"/>
      <c r="AG686" s="272"/>
      <c r="AH686" s="272"/>
      <c r="AI686" s="272"/>
      <c r="AJ686" s="272"/>
    </row>
    <row r="687" spans="1:36" ht="15.75" customHeight="1">
      <c r="A687" s="272"/>
      <c r="B687" s="274"/>
      <c r="C687" s="274"/>
      <c r="D687" s="273"/>
      <c r="E687" s="274"/>
      <c r="F687" s="274"/>
      <c r="G687" s="273"/>
      <c r="H687" s="273"/>
      <c r="I687" s="273"/>
      <c r="J687" s="273"/>
      <c r="K687" s="274"/>
      <c r="L687" s="274"/>
      <c r="M687" s="273"/>
      <c r="N687" s="273"/>
      <c r="O687" s="273"/>
      <c r="P687" s="273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  <c r="AA687" s="272"/>
      <c r="AB687" s="272"/>
      <c r="AC687" s="272"/>
      <c r="AD687" s="272"/>
      <c r="AE687" s="272"/>
      <c r="AF687" s="272"/>
      <c r="AG687" s="272"/>
      <c r="AH687" s="272"/>
      <c r="AI687" s="272"/>
      <c r="AJ687" s="272"/>
    </row>
    <row r="688" spans="1:36" ht="15.75" customHeight="1">
      <c r="A688" s="272"/>
      <c r="B688" s="274"/>
      <c r="C688" s="274"/>
      <c r="D688" s="273"/>
      <c r="E688" s="274"/>
      <c r="F688" s="274"/>
      <c r="G688" s="273"/>
      <c r="H688" s="273"/>
      <c r="I688" s="273"/>
      <c r="J688" s="273"/>
      <c r="K688" s="274"/>
      <c r="L688" s="274"/>
      <c r="M688" s="273"/>
      <c r="N688" s="273"/>
      <c r="O688" s="273"/>
      <c r="P688" s="273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  <c r="AA688" s="272"/>
      <c r="AB688" s="272"/>
      <c r="AC688" s="272"/>
      <c r="AD688" s="272"/>
      <c r="AE688" s="272"/>
      <c r="AF688" s="272"/>
      <c r="AG688" s="272"/>
      <c r="AH688" s="272"/>
      <c r="AI688" s="272"/>
      <c r="AJ688" s="272"/>
    </row>
    <row r="689" spans="1:36" ht="15.75" customHeight="1">
      <c r="A689" s="272"/>
      <c r="B689" s="274"/>
      <c r="C689" s="274"/>
      <c r="D689" s="273"/>
      <c r="E689" s="274"/>
      <c r="F689" s="274"/>
      <c r="G689" s="273"/>
      <c r="H689" s="273"/>
      <c r="I689" s="273"/>
      <c r="J689" s="273"/>
      <c r="K689" s="274"/>
      <c r="L689" s="274"/>
      <c r="M689" s="273"/>
      <c r="N689" s="273"/>
      <c r="O689" s="273"/>
      <c r="P689" s="273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  <c r="AA689" s="272"/>
      <c r="AB689" s="272"/>
      <c r="AC689" s="272"/>
      <c r="AD689" s="272"/>
      <c r="AE689" s="272"/>
      <c r="AF689" s="272"/>
      <c r="AG689" s="272"/>
      <c r="AH689" s="272"/>
      <c r="AI689" s="272"/>
      <c r="AJ689" s="272"/>
    </row>
    <row r="690" spans="1:36" ht="15.75" customHeight="1">
      <c r="A690" s="272"/>
      <c r="B690" s="274"/>
      <c r="C690" s="274"/>
      <c r="D690" s="273"/>
      <c r="E690" s="274"/>
      <c r="F690" s="274"/>
      <c r="G690" s="273"/>
      <c r="H690" s="273"/>
      <c r="I690" s="273"/>
      <c r="J690" s="273"/>
      <c r="K690" s="274"/>
      <c r="L690" s="274"/>
      <c r="M690" s="273"/>
      <c r="N690" s="273"/>
      <c r="O690" s="273"/>
      <c r="P690" s="273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  <c r="AA690" s="272"/>
      <c r="AB690" s="272"/>
      <c r="AC690" s="272"/>
      <c r="AD690" s="272"/>
      <c r="AE690" s="272"/>
      <c r="AF690" s="272"/>
      <c r="AG690" s="272"/>
      <c r="AH690" s="272"/>
      <c r="AI690" s="272"/>
      <c r="AJ690" s="272"/>
    </row>
    <row r="691" spans="1:36" ht="15.75" customHeight="1">
      <c r="A691" s="272"/>
      <c r="B691" s="274"/>
      <c r="C691" s="274"/>
      <c r="D691" s="273"/>
      <c r="E691" s="274"/>
      <c r="F691" s="274"/>
      <c r="G691" s="273"/>
      <c r="H691" s="273"/>
      <c r="I691" s="273"/>
      <c r="J691" s="273"/>
      <c r="K691" s="274"/>
      <c r="L691" s="274"/>
      <c r="M691" s="273"/>
      <c r="N691" s="273"/>
      <c r="O691" s="273"/>
      <c r="P691" s="273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  <c r="AA691" s="272"/>
      <c r="AB691" s="272"/>
      <c r="AC691" s="272"/>
      <c r="AD691" s="272"/>
      <c r="AE691" s="272"/>
      <c r="AF691" s="272"/>
      <c r="AG691" s="272"/>
      <c r="AH691" s="272"/>
      <c r="AI691" s="272"/>
      <c r="AJ691" s="272"/>
    </row>
    <row r="692" spans="1:36" ht="15.75" customHeight="1">
      <c r="A692" s="272"/>
      <c r="B692" s="274"/>
      <c r="C692" s="274"/>
      <c r="D692" s="273"/>
      <c r="E692" s="274"/>
      <c r="F692" s="274"/>
      <c r="G692" s="273"/>
      <c r="H692" s="273"/>
      <c r="I692" s="273"/>
      <c r="J692" s="273"/>
      <c r="K692" s="274"/>
      <c r="L692" s="274"/>
      <c r="M692" s="273"/>
      <c r="N692" s="273"/>
      <c r="O692" s="273"/>
      <c r="P692" s="273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  <c r="AA692" s="272"/>
      <c r="AB692" s="272"/>
      <c r="AC692" s="272"/>
      <c r="AD692" s="272"/>
      <c r="AE692" s="272"/>
      <c r="AF692" s="272"/>
      <c r="AG692" s="272"/>
      <c r="AH692" s="272"/>
      <c r="AI692" s="272"/>
      <c r="AJ692" s="272"/>
    </row>
    <row r="693" spans="1:36" ht="15.75" customHeight="1">
      <c r="A693" s="272"/>
      <c r="B693" s="274"/>
      <c r="C693" s="274"/>
      <c r="D693" s="273"/>
      <c r="E693" s="274"/>
      <c r="F693" s="274"/>
      <c r="G693" s="273"/>
      <c r="H693" s="273"/>
      <c r="I693" s="273"/>
      <c r="J693" s="273"/>
      <c r="K693" s="274"/>
      <c r="L693" s="274"/>
      <c r="M693" s="273"/>
      <c r="N693" s="273"/>
      <c r="O693" s="273"/>
      <c r="P693" s="273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  <c r="AA693" s="272"/>
      <c r="AB693" s="272"/>
      <c r="AC693" s="272"/>
      <c r="AD693" s="272"/>
      <c r="AE693" s="272"/>
      <c r="AF693" s="272"/>
      <c r="AG693" s="272"/>
      <c r="AH693" s="272"/>
      <c r="AI693" s="272"/>
      <c r="AJ693" s="272"/>
    </row>
    <row r="694" spans="1:36" ht="15.75" customHeight="1">
      <c r="A694" s="272"/>
      <c r="B694" s="274"/>
      <c r="C694" s="274"/>
      <c r="D694" s="273"/>
      <c r="E694" s="274"/>
      <c r="F694" s="274"/>
      <c r="G694" s="273"/>
      <c r="H694" s="273"/>
      <c r="I694" s="273"/>
      <c r="J694" s="273"/>
      <c r="K694" s="274"/>
      <c r="L694" s="274"/>
      <c r="M694" s="273"/>
      <c r="N694" s="273"/>
      <c r="O694" s="273"/>
      <c r="P694" s="273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  <c r="AA694" s="272"/>
      <c r="AB694" s="272"/>
      <c r="AC694" s="272"/>
      <c r="AD694" s="272"/>
      <c r="AE694" s="272"/>
      <c r="AF694" s="272"/>
      <c r="AG694" s="272"/>
      <c r="AH694" s="272"/>
      <c r="AI694" s="272"/>
      <c r="AJ694" s="272"/>
    </row>
    <row r="695" spans="1:36" ht="15.75" customHeight="1">
      <c r="A695" s="272"/>
      <c r="B695" s="274"/>
      <c r="C695" s="274"/>
      <c r="D695" s="273"/>
      <c r="E695" s="274"/>
      <c r="F695" s="274"/>
      <c r="G695" s="273"/>
      <c r="H695" s="273"/>
      <c r="I695" s="273"/>
      <c r="J695" s="273"/>
      <c r="K695" s="274"/>
      <c r="L695" s="274"/>
      <c r="M695" s="273"/>
      <c r="N695" s="273"/>
      <c r="O695" s="273"/>
      <c r="P695" s="273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  <c r="AA695" s="272"/>
      <c r="AB695" s="272"/>
      <c r="AC695" s="272"/>
      <c r="AD695" s="272"/>
      <c r="AE695" s="272"/>
      <c r="AF695" s="272"/>
      <c r="AG695" s="272"/>
      <c r="AH695" s="272"/>
      <c r="AI695" s="272"/>
      <c r="AJ695" s="272"/>
    </row>
    <row r="696" spans="1:36" ht="15.75" customHeight="1">
      <c r="A696" s="272"/>
      <c r="B696" s="274"/>
      <c r="C696" s="274"/>
      <c r="D696" s="273"/>
      <c r="E696" s="274"/>
      <c r="F696" s="274"/>
      <c r="G696" s="273"/>
      <c r="H696" s="273"/>
      <c r="I696" s="273"/>
      <c r="J696" s="273"/>
      <c r="K696" s="274"/>
      <c r="L696" s="274"/>
      <c r="M696" s="273"/>
      <c r="N696" s="273"/>
      <c r="O696" s="273"/>
      <c r="P696" s="273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  <c r="AA696" s="272"/>
      <c r="AB696" s="272"/>
      <c r="AC696" s="272"/>
      <c r="AD696" s="272"/>
      <c r="AE696" s="272"/>
      <c r="AF696" s="272"/>
      <c r="AG696" s="272"/>
      <c r="AH696" s="272"/>
      <c r="AI696" s="272"/>
      <c r="AJ696" s="272"/>
    </row>
    <row r="697" spans="1:36" ht="15.75" customHeight="1">
      <c r="A697" s="272"/>
      <c r="B697" s="274"/>
      <c r="C697" s="274"/>
      <c r="D697" s="273"/>
      <c r="E697" s="274"/>
      <c r="F697" s="274"/>
      <c r="G697" s="273"/>
      <c r="H697" s="273"/>
      <c r="I697" s="273"/>
      <c r="J697" s="273"/>
      <c r="K697" s="274"/>
      <c r="L697" s="274"/>
      <c r="M697" s="273"/>
      <c r="N697" s="273"/>
      <c r="O697" s="273"/>
      <c r="P697" s="273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  <c r="AA697" s="272"/>
      <c r="AB697" s="272"/>
      <c r="AC697" s="272"/>
      <c r="AD697" s="272"/>
      <c r="AE697" s="272"/>
      <c r="AF697" s="272"/>
      <c r="AG697" s="272"/>
      <c r="AH697" s="272"/>
      <c r="AI697" s="272"/>
      <c r="AJ697" s="272"/>
    </row>
    <row r="698" spans="1:36" ht="15.75" customHeight="1">
      <c r="A698" s="272"/>
      <c r="B698" s="274"/>
      <c r="C698" s="274"/>
      <c r="D698" s="273"/>
      <c r="E698" s="274"/>
      <c r="F698" s="274"/>
      <c r="G698" s="273"/>
      <c r="H698" s="273"/>
      <c r="I698" s="273"/>
      <c r="J698" s="273"/>
      <c r="K698" s="274"/>
      <c r="L698" s="274"/>
      <c r="M698" s="273"/>
      <c r="N698" s="273"/>
      <c r="O698" s="273"/>
      <c r="P698" s="273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  <c r="AA698" s="272"/>
      <c r="AB698" s="272"/>
      <c r="AC698" s="272"/>
      <c r="AD698" s="272"/>
      <c r="AE698" s="272"/>
      <c r="AF698" s="272"/>
      <c r="AG698" s="272"/>
      <c r="AH698" s="272"/>
      <c r="AI698" s="272"/>
      <c r="AJ698" s="272"/>
    </row>
    <row r="699" spans="1:36" ht="15.75" customHeight="1">
      <c r="A699" s="272"/>
      <c r="B699" s="274"/>
      <c r="C699" s="274"/>
      <c r="D699" s="273"/>
      <c r="E699" s="274"/>
      <c r="F699" s="274"/>
      <c r="G699" s="273"/>
      <c r="H699" s="273"/>
      <c r="I699" s="273"/>
      <c r="J699" s="273"/>
      <c r="K699" s="274"/>
      <c r="L699" s="274"/>
      <c r="M699" s="273"/>
      <c r="N699" s="273"/>
      <c r="O699" s="273"/>
      <c r="P699" s="273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  <c r="AA699" s="272"/>
      <c r="AB699" s="272"/>
      <c r="AC699" s="272"/>
      <c r="AD699" s="272"/>
      <c r="AE699" s="272"/>
      <c r="AF699" s="272"/>
      <c r="AG699" s="272"/>
      <c r="AH699" s="272"/>
      <c r="AI699" s="272"/>
      <c r="AJ699" s="272"/>
    </row>
    <row r="700" spans="1:36" ht="15.75" customHeight="1">
      <c r="A700" s="272"/>
      <c r="B700" s="274"/>
      <c r="C700" s="274"/>
      <c r="D700" s="273"/>
      <c r="E700" s="274"/>
      <c r="F700" s="274"/>
      <c r="G700" s="273"/>
      <c r="H700" s="273"/>
      <c r="I700" s="273"/>
      <c r="J700" s="273"/>
      <c r="K700" s="274"/>
      <c r="L700" s="274"/>
      <c r="M700" s="273"/>
      <c r="N700" s="273"/>
      <c r="O700" s="273"/>
      <c r="P700" s="273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  <c r="AA700" s="272"/>
      <c r="AB700" s="272"/>
      <c r="AC700" s="272"/>
      <c r="AD700" s="272"/>
      <c r="AE700" s="272"/>
      <c r="AF700" s="272"/>
      <c r="AG700" s="272"/>
      <c r="AH700" s="272"/>
      <c r="AI700" s="272"/>
      <c r="AJ700" s="272"/>
    </row>
    <row r="701" spans="1:36" ht="15.75" customHeight="1">
      <c r="A701" s="272"/>
      <c r="B701" s="274"/>
      <c r="C701" s="274"/>
      <c r="D701" s="273"/>
      <c r="E701" s="274"/>
      <c r="F701" s="274"/>
      <c r="G701" s="273"/>
      <c r="H701" s="273"/>
      <c r="I701" s="273"/>
      <c r="J701" s="273"/>
      <c r="K701" s="274"/>
      <c r="L701" s="274"/>
      <c r="M701" s="273"/>
      <c r="N701" s="273"/>
      <c r="O701" s="273"/>
      <c r="P701" s="273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  <c r="AA701" s="272"/>
      <c r="AB701" s="272"/>
      <c r="AC701" s="272"/>
      <c r="AD701" s="272"/>
      <c r="AE701" s="272"/>
      <c r="AF701" s="272"/>
      <c r="AG701" s="272"/>
      <c r="AH701" s="272"/>
      <c r="AI701" s="272"/>
      <c r="AJ701" s="272"/>
    </row>
    <row r="702" spans="1:36" ht="15.75" customHeight="1">
      <c r="A702" s="272"/>
      <c r="B702" s="274"/>
      <c r="C702" s="274"/>
      <c r="D702" s="273"/>
      <c r="E702" s="274"/>
      <c r="F702" s="274"/>
      <c r="G702" s="273"/>
      <c r="H702" s="273"/>
      <c r="I702" s="273"/>
      <c r="J702" s="273"/>
      <c r="K702" s="274"/>
      <c r="L702" s="274"/>
      <c r="M702" s="273"/>
      <c r="N702" s="273"/>
      <c r="O702" s="273"/>
      <c r="P702" s="273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  <c r="AA702" s="272"/>
      <c r="AB702" s="272"/>
      <c r="AC702" s="272"/>
      <c r="AD702" s="272"/>
      <c r="AE702" s="272"/>
      <c r="AF702" s="272"/>
      <c r="AG702" s="272"/>
      <c r="AH702" s="272"/>
      <c r="AI702" s="272"/>
      <c r="AJ702" s="272"/>
    </row>
    <row r="703" spans="1:36" ht="15.75" customHeight="1">
      <c r="A703" s="272"/>
      <c r="B703" s="274"/>
      <c r="C703" s="274"/>
      <c r="D703" s="273"/>
      <c r="E703" s="274"/>
      <c r="F703" s="274"/>
      <c r="G703" s="273"/>
      <c r="H703" s="273"/>
      <c r="I703" s="273"/>
      <c r="J703" s="273"/>
      <c r="K703" s="274"/>
      <c r="L703" s="274"/>
      <c r="M703" s="273"/>
      <c r="N703" s="273"/>
      <c r="O703" s="273"/>
      <c r="P703" s="273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  <c r="AA703" s="272"/>
      <c r="AB703" s="272"/>
      <c r="AC703" s="272"/>
      <c r="AD703" s="272"/>
      <c r="AE703" s="272"/>
      <c r="AF703" s="272"/>
      <c r="AG703" s="272"/>
      <c r="AH703" s="272"/>
      <c r="AI703" s="272"/>
      <c r="AJ703" s="272"/>
    </row>
    <row r="704" spans="1:36" ht="15.75" customHeight="1">
      <c r="A704" s="272"/>
      <c r="B704" s="274"/>
      <c r="C704" s="274"/>
      <c r="D704" s="273"/>
      <c r="E704" s="274"/>
      <c r="F704" s="274"/>
      <c r="G704" s="273"/>
      <c r="H704" s="273"/>
      <c r="I704" s="273"/>
      <c r="J704" s="273"/>
      <c r="K704" s="274"/>
      <c r="L704" s="274"/>
      <c r="M704" s="273"/>
      <c r="N704" s="273"/>
      <c r="O704" s="273"/>
      <c r="P704" s="273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  <c r="AA704" s="272"/>
      <c r="AB704" s="272"/>
      <c r="AC704" s="272"/>
      <c r="AD704" s="272"/>
      <c r="AE704" s="272"/>
      <c r="AF704" s="272"/>
      <c r="AG704" s="272"/>
      <c r="AH704" s="272"/>
      <c r="AI704" s="272"/>
      <c r="AJ704" s="272"/>
    </row>
    <row r="705" spans="1:36" ht="15.75" customHeight="1">
      <c r="A705" s="272"/>
      <c r="B705" s="274"/>
      <c r="C705" s="274"/>
      <c r="D705" s="273"/>
      <c r="E705" s="274"/>
      <c r="F705" s="274"/>
      <c r="G705" s="273"/>
      <c r="H705" s="273"/>
      <c r="I705" s="273"/>
      <c r="J705" s="273"/>
      <c r="K705" s="274"/>
      <c r="L705" s="274"/>
      <c r="M705" s="273"/>
      <c r="N705" s="273"/>
      <c r="O705" s="273"/>
      <c r="P705" s="273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  <c r="AA705" s="272"/>
      <c r="AB705" s="272"/>
      <c r="AC705" s="272"/>
      <c r="AD705" s="272"/>
      <c r="AE705" s="272"/>
      <c r="AF705" s="272"/>
      <c r="AG705" s="272"/>
      <c r="AH705" s="272"/>
      <c r="AI705" s="272"/>
      <c r="AJ705" s="272"/>
    </row>
    <row r="706" spans="1:36" ht="15.75" customHeight="1">
      <c r="A706" s="272"/>
      <c r="B706" s="274"/>
      <c r="C706" s="274"/>
      <c r="D706" s="273"/>
      <c r="E706" s="274"/>
      <c r="F706" s="274"/>
      <c r="G706" s="273"/>
      <c r="H706" s="273"/>
      <c r="I706" s="273"/>
      <c r="J706" s="273"/>
      <c r="K706" s="274"/>
      <c r="L706" s="274"/>
      <c r="M706" s="273"/>
      <c r="N706" s="273"/>
      <c r="O706" s="273"/>
      <c r="P706" s="273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  <c r="AA706" s="272"/>
      <c r="AB706" s="272"/>
      <c r="AC706" s="272"/>
      <c r="AD706" s="272"/>
      <c r="AE706" s="272"/>
      <c r="AF706" s="272"/>
      <c r="AG706" s="272"/>
      <c r="AH706" s="272"/>
      <c r="AI706" s="272"/>
      <c r="AJ706" s="272"/>
    </row>
    <row r="707" spans="1:36" ht="15.75" customHeight="1">
      <c r="A707" s="272"/>
      <c r="B707" s="274"/>
      <c r="C707" s="274"/>
      <c r="D707" s="273"/>
      <c r="E707" s="274"/>
      <c r="F707" s="274"/>
      <c r="G707" s="273"/>
      <c r="H707" s="273"/>
      <c r="I707" s="273"/>
      <c r="J707" s="273"/>
      <c r="K707" s="274"/>
      <c r="L707" s="274"/>
      <c r="M707" s="273"/>
      <c r="N707" s="273"/>
      <c r="O707" s="273"/>
      <c r="P707" s="273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  <c r="AA707" s="272"/>
      <c r="AB707" s="272"/>
      <c r="AC707" s="272"/>
      <c r="AD707" s="272"/>
      <c r="AE707" s="272"/>
      <c r="AF707" s="272"/>
      <c r="AG707" s="272"/>
      <c r="AH707" s="272"/>
      <c r="AI707" s="272"/>
      <c r="AJ707" s="272"/>
    </row>
    <row r="708" spans="1:36" ht="15.75" customHeight="1">
      <c r="A708" s="272"/>
      <c r="B708" s="274"/>
      <c r="C708" s="274"/>
      <c r="D708" s="273"/>
      <c r="E708" s="274"/>
      <c r="F708" s="274"/>
      <c r="G708" s="273"/>
      <c r="H708" s="273"/>
      <c r="I708" s="273"/>
      <c r="J708" s="273"/>
      <c r="K708" s="274"/>
      <c r="L708" s="274"/>
      <c r="M708" s="273"/>
      <c r="N708" s="273"/>
      <c r="O708" s="273"/>
      <c r="P708" s="273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  <c r="AA708" s="272"/>
      <c r="AB708" s="272"/>
      <c r="AC708" s="272"/>
      <c r="AD708" s="272"/>
      <c r="AE708" s="272"/>
      <c r="AF708" s="272"/>
      <c r="AG708" s="272"/>
      <c r="AH708" s="272"/>
      <c r="AI708" s="272"/>
      <c r="AJ708" s="272"/>
    </row>
    <row r="709" spans="1:36" ht="15.75" customHeight="1">
      <c r="A709" s="272"/>
      <c r="B709" s="274"/>
      <c r="C709" s="274"/>
      <c r="D709" s="273"/>
      <c r="E709" s="274"/>
      <c r="F709" s="274"/>
      <c r="G709" s="273"/>
      <c r="H709" s="273"/>
      <c r="I709" s="273"/>
      <c r="J709" s="273"/>
      <c r="K709" s="274"/>
      <c r="L709" s="274"/>
      <c r="M709" s="273"/>
      <c r="N709" s="273"/>
      <c r="O709" s="273"/>
      <c r="P709" s="273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  <c r="AA709" s="272"/>
      <c r="AB709" s="272"/>
      <c r="AC709" s="272"/>
      <c r="AD709" s="272"/>
      <c r="AE709" s="272"/>
      <c r="AF709" s="272"/>
      <c r="AG709" s="272"/>
      <c r="AH709" s="272"/>
      <c r="AI709" s="272"/>
      <c r="AJ709" s="272"/>
    </row>
    <row r="710" spans="1:36" ht="15.75" customHeight="1">
      <c r="A710" s="272"/>
      <c r="B710" s="274"/>
      <c r="C710" s="274"/>
      <c r="D710" s="273"/>
      <c r="E710" s="274"/>
      <c r="F710" s="274"/>
      <c r="G710" s="273"/>
      <c r="H710" s="273"/>
      <c r="I710" s="273"/>
      <c r="J710" s="273"/>
      <c r="K710" s="274"/>
      <c r="L710" s="274"/>
      <c r="M710" s="273"/>
      <c r="N710" s="273"/>
      <c r="O710" s="273"/>
      <c r="P710" s="273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  <c r="AA710" s="272"/>
      <c r="AB710" s="272"/>
      <c r="AC710" s="272"/>
      <c r="AD710" s="272"/>
      <c r="AE710" s="272"/>
      <c r="AF710" s="272"/>
      <c r="AG710" s="272"/>
      <c r="AH710" s="272"/>
      <c r="AI710" s="272"/>
      <c r="AJ710" s="272"/>
    </row>
    <row r="711" spans="1:36" ht="15.75" customHeight="1">
      <c r="A711" s="272"/>
      <c r="B711" s="274"/>
      <c r="C711" s="274"/>
      <c r="D711" s="273"/>
      <c r="E711" s="274"/>
      <c r="F711" s="274"/>
      <c r="G711" s="273"/>
      <c r="H711" s="273"/>
      <c r="I711" s="273"/>
      <c r="J711" s="273"/>
      <c r="K711" s="274"/>
      <c r="L711" s="274"/>
      <c r="M711" s="273"/>
      <c r="N711" s="273"/>
      <c r="O711" s="273"/>
      <c r="P711" s="273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  <c r="AA711" s="272"/>
      <c r="AB711" s="272"/>
      <c r="AC711" s="272"/>
      <c r="AD711" s="272"/>
      <c r="AE711" s="272"/>
      <c r="AF711" s="272"/>
      <c r="AG711" s="272"/>
      <c r="AH711" s="272"/>
      <c r="AI711" s="272"/>
      <c r="AJ711" s="272"/>
    </row>
    <row r="712" spans="1:36" ht="15.75" customHeight="1">
      <c r="A712" s="272"/>
      <c r="B712" s="274"/>
      <c r="C712" s="274"/>
      <c r="D712" s="273"/>
      <c r="E712" s="274"/>
      <c r="F712" s="274"/>
      <c r="G712" s="273"/>
      <c r="H712" s="273"/>
      <c r="I712" s="273"/>
      <c r="J712" s="273"/>
      <c r="K712" s="274"/>
      <c r="L712" s="274"/>
      <c r="M712" s="273"/>
      <c r="N712" s="273"/>
      <c r="O712" s="273"/>
      <c r="P712" s="273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  <c r="AA712" s="272"/>
      <c r="AB712" s="272"/>
      <c r="AC712" s="272"/>
      <c r="AD712" s="272"/>
      <c r="AE712" s="272"/>
      <c r="AF712" s="272"/>
      <c r="AG712" s="272"/>
      <c r="AH712" s="272"/>
      <c r="AI712" s="272"/>
      <c r="AJ712" s="272"/>
    </row>
    <row r="713" spans="1:36" ht="15.75" customHeight="1">
      <c r="A713" s="272"/>
      <c r="B713" s="274"/>
      <c r="C713" s="274"/>
      <c r="D713" s="273"/>
      <c r="E713" s="274"/>
      <c r="F713" s="274"/>
      <c r="G713" s="273"/>
      <c r="H713" s="273"/>
      <c r="I713" s="273"/>
      <c r="J713" s="273"/>
      <c r="K713" s="274"/>
      <c r="L713" s="274"/>
      <c r="M713" s="273"/>
      <c r="N713" s="273"/>
      <c r="O713" s="273"/>
      <c r="P713" s="273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  <c r="AA713" s="272"/>
      <c r="AB713" s="272"/>
      <c r="AC713" s="272"/>
      <c r="AD713" s="272"/>
      <c r="AE713" s="272"/>
      <c r="AF713" s="272"/>
      <c r="AG713" s="272"/>
      <c r="AH713" s="272"/>
      <c r="AI713" s="272"/>
      <c r="AJ713" s="272"/>
    </row>
    <row r="714" spans="1:36" ht="15.75" customHeight="1">
      <c r="A714" s="272"/>
      <c r="B714" s="274"/>
      <c r="C714" s="274"/>
      <c r="D714" s="273"/>
      <c r="E714" s="274"/>
      <c r="F714" s="274"/>
      <c r="G714" s="273"/>
      <c r="H714" s="273"/>
      <c r="I714" s="273"/>
      <c r="J714" s="273"/>
      <c r="K714" s="274"/>
      <c r="L714" s="274"/>
      <c r="M714" s="273"/>
      <c r="N714" s="273"/>
      <c r="O714" s="273"/>
      <c r="P714" s="273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  <c r="AA714" s="272"/>
      <c r="AB714" s="272"/>
      <c r="AC714" s="272"/>
      <c r="AD714" s="272"/>
      <c r="AE714" s="272"/>
      <c r="AF714" s="272"/>
      <c r="AG714" s="272"/>
      <c r="AH714" s="272"/>
      <c r="AI714" s="272"/>
      <c r="AJ714" s="272"/>
    </row>
    <row r="715" spans="1:36" ht="15.75" customHeight="1">
      <c r="A715" s="272"/>
      <c r="B715" s="274"/>
      <c r="C715" s="274"/>
      <c r="D715" s="273"/>
      <c r="E715" s="274"/>
      <c r="F715" s="274"/>
      <c r="G715" s="273"/>
      <c r="H715" s="273"/>
      <c r="I715" s="273"/>
      <c r="J715" s="273"/>
      <c r="K715" s="274"/>
      <c r="L715" s="274"/>
      <c r="M715" s="273"/>
      <c r="N715" s="273"/>
      <c r="O715" s="273"/>
      <c r="P715" s="273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  <c r="AA715" s="272"/>
      <c r="AB715" s="272"/>
      <c r="AC715" s="272"/>
      <c r="AD715" s="272"/>
      <c r="AE715" s="272"/>
      <c r="AF715" s="272"/>
      <c r="AG715" s="272"/>
      <c r="AH715" s="272"/>
      <c r="AI715" s="272"/>
      <c r="AJ715" s="272"/>
    </row>
    <row r="716" spans="1:36" ht="15.75" customHeight="1">
      <c r="A716" s="272"/>
      <c r="B716" s="274"/>
      <c r="C716" s="274"/>
      <c r="D716" s="273"/>
      <c r="E716" s="274"/>
      <c r="F716" s="274"/>
      <c r="G716" s="273"/>
      <c r="H716" s="273"/>
      <c r="I716" s="273"/>
      <c r="J716" s="273"/>
      <c r="K716" s="274"/>
      <c r="L716" s="274"/>
      <c r="M716" s="273"/>
      <c r="N716" s="273"/>
      <c r="O716" s="273"/>
      <c r="P716" s="273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  <c r="AA716" s="272"/>
      <c r="AB716" s="272"/>
      <c r="AC716" s="272"/>
      <c r="AD716" s="272"/>
      <c r="AE716" s="272"/>
      <c r="AF716" s="272"/>
      <c r="AG716" s="272"/>
      <c r="AH716" s="272"/>
      <c r="AI716" s="272"/>
      <c r="AJ716" s="272"/>
    </row>
    <row r="717" spans="1:36" ht="15.75" customHeight="1">
      <c r="A717" s="272"/>
      <c r="B717" s="274"/>
      <c r="C717" s="274"/>
      <c r="D717" s="273"/>
      <c r="E717" s="274"/>
      <c r="F717" s="274"/>
      <c r="G717" s="273"/>
      <c r="H717" s="273"/>
      <c r="I717" s="273"/>
      <c r="J717" s="273"/>
      <c r="K717" s="274"/>
      <c r="L717" s="274"/>
      <c r="M717" s="273"/>
      <c r="N717" s="273"/>
      <c r="O717" s="273"/>
      <c r="P717" s="273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  <c r="AA717" s="272"/>
      <c r="AB717" s="272"/>
      <c r="AC717" s="272"/>
      <c r="AD717" s="272"/>
      <c r="AE717" s="272"/>
      <c r="AF717" s="272"/>
      <c r="AG717" s="272"/>
      <c r="AH717" s="272"/>
      <c r="AI717" s="272"/>
      <c r="AJ717" s="272"/>
    </row>
    <row r="718" spans="1:36" ht="15.75" customHeight="1">
      <c r="A718" s="272"/>
      <c r="B718" s="274"/>
      <c r="C718" s="274"/>
      <c r="D718" s="273"/>
      <c r="E718" s="274"/>
      <c r="F718" s="274"/>
      <c r="G718" s="273"/>
      <c r="H718" s="273"/>
      <c r="I718" s="273"/>
      <c r="J718" s="273"/>
      <c r="K718" s="274"/>
      <c r="L718" s="274"/>
      <c r="M718" s="273"/>
      <c r="N718" s="273"/>
      <c r="O718" s="273"/>
      <c r="P718" s="273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  <c r="AA718" s="272"/>
      <c r="AB718" s="272"/>
      <c r="AC718" s="272"/>
      <c r="AD718" s="272"/>
      <c r="AE718" s="272"/>
      <c r="AF718" s="272"/>
      <c r="AG718" s="272"/>
      <c r="AH718" s="272"/>
      <c r="AI718" s="272"/>
      <c r="AJ718" s="272"/>
    </row>
    <row r="719" spans="1:36" ht="15.75" customHeight="1">
      <c r="A719" s="272"/>
      <c r="B719" s="274"/>
      <c r="C719" s="274"/>
      <c r="D719" s="273"/>
      <c r="E719" s="274"/>
      <c r="F719" s="274"/>
      <c r="G719" s="273"/>
      <c r="H719" s="273"/>
      <c r="I719" s="273"/>
      <c r="J719" s="273"/>
      <c r="K719" s="274"/>
      <c r="L719" s="274"/>
      <c r="M719" s="273"/>
      <c r="N719" s="273"/>
      <c r="O719" s="273"/>
      <c r="P719" s="273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  <c r="AA719" s="272"/>
      <c r="AB719" s="272"/>
      <c r="AC719" s="272"/>
      <c r="AD719" s="272"/>
      <c r="AE719" s="272"/>
      <c r="AF719" s="272"/>
      <c r="AG719" s="272"/>
      <c r="AH719" s="272"/>
      <c r="AI719" s="272"/>
      <c r="AJ719" s="272"/>
    </row>
    <row r="720" spans="1:36" ht="15.75" customHeight="1">
      <c r="A720" s="272"/>
      <c r="B720" s="274"/>
      <c r="C720" s="274"/>
      <c r="D720" s="273"/>
      <c r="E720" s="274"/>
      <c r="F720" s="274"/>
      <c r="G720" s="273"/>
      <c r="H720" s="273"/>
      <c r="I720" s="273"/>
      <c r="J720" s="273"/>
      <c r="K720" s="274"/>
      <c r="L720" s="274"/>
      <c r="M720" s="273"/>
      <c r="N720" s="273"/>
      <c r="O720" s="273"/>
      <c r="P720" s="273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  <c r="AA720" s="272"/>
      <c r="AB720" s="272"/>
      <c r="AC720" s="272"/>
      <c r="AD720" s="272"/>
      <c r="AE720" s="272"/>
      <c r="AF720" s="272"/>
      <c r="AG720" s="272"/>
      <c r="AH720" s="272"/>
      <c r="AI720" s="272"/>
      <c r="AJ720" s="272"/>
    </row>
    <row r="721" spans="1:36" ht="15.75" customHeight="1">
      <c r="A721" s="272"/>
      <c r="B721" s="274"/>
      <c r="C721" s="274"/>
      <c r="D721" s="273"/>
      <c r="E721" s="274"/>
      <c r="F721" s="274"/>
      <c r="G721" s="273"/>
      <c r="H721" s="273"/>
      <c r="I721" s="273"/>
      <c r="J721" s="273"/>
      <c r="K721" s="274"/>
      <c r="L721" s="274"/>
      <c r="M721" s="273"/>
      <c r="N721" s="273"/>
      <c r="O721" s="273"/>
      <c r="P721" s="273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  <c r="AA721" s="272"/>
      <c r="AB721" s="272"/>
      <c r="AC721" s="272"/>
      <c r="AD721" s="272"/>
      <c r="AE721" s="272"/>
      <c r="AF721" s="272"/>
      <c r="AG721" s="272"/>
      <c r="AH721" s="272"/>
      <c r="AI721" s="272"/>
      <c r="AJ721" s="272"/>
    </row>
    <row r="722" spans="1:36" ht="15.75" customHeight="1">
      <c r="A722" s="272"/>
      <c r="B722" s="274"/>
      <c r="C722" s="274"/>
      <c r="D722" s="273"/>
      <c r="E722" s="274"/>
      <c r="F722" s="274"/>
      <c r="G722" s="273"/>
      <c r="H722" s="273"/>
      <c r="I722" s="273"/>
      <c r="J722" s="273"/>
      <c r="K722" s="274"/>
      <c r="L722" s="274"/>
      <c r="M722" s="273"/>
      <c r="N722" s="273"/>
      <c r="O722" s="273"/>
      <c r="P722" s="273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  <c r="AA722" s="272"/>
      <c r="AB722" s="272"/>
      <c r="AC722" s="272"/>
      <c r="AD722" s="272"/>
      <c r="AE722" s="272"/>
      <c r="AF722" s="272"/>
      <c r="AG722" s="272"/>
      <c r="AH722" s="272"/>
      <c r="AI722" s="272"/>
      <c r="AJ722" s="272"/>
    </row>
    <row r="723" spans="1:36" ht="15.75" customHeight="1">
      <c r="A723" s="272"/>
      <c r="B723" s="274"/>
      <c r="C723" s="274"/>
      <c r="D723" s="273"/>
      <c r="E723" s="274"/>
      <c r="F723" s="274"/>
      <c r="G723" s="273"/>
      <c r="H723" s="273"/>
      <c r="I723" s="273"/>
      <c r="J723" s="273"/>
      <c r="K723" s="274"/>
      <c r="L723" s="274"/>
      <c r="M723" s="273"/>
      <c r="N723" s="273"/>
      <c r="O723" s="273"/>
      <c r="P723" s="273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  <c r="AA723" s="272"/>
      <c r="AB723" s="272"/>
      <c r="AC723" s="272"/>
      <c r="AD723" s="272"/>
      <c r="AE723" s="272"/>
      <c r="AF723" s="272"/>
      <c r="AG723" s="272"/>
      <c r="AH723" s="272"/>
      <c r="AI723" s="272"/>
      <c r="AJ723" s="272"/>
    </row>
    <row r="724" spans="1:36" ht="15.75" customHeight="1">
      <c r="A724" s="272"/>
      <c r="B724" s="274"/>
      <c r="C724" s="274"/>
      <c r="D724" s="273"/>
      <c r="E724" s="274"/>
      <c r="F724" s="274"/>
      <c r="G724" s="273"/>
      <c r="H724" s="273"/>
      <c r="I724" s="273"/>
      <c r="J724" s="273"/>
      <c r="K724" s="274"/>
      <c r="L724" s="274"/>
      <c r="M724" s="273"/>
      <c r="N724" s="273"/>
      <c r="O724" s="273"/>
      <c r="P724" s="273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  <c r="AA724" s="272"/>
      <c r="AB724" s="272"/>
      <c r="AC724" s="272"/>
      <c r="AD724" s="272"/>
      <c r="AE724" s="272"/>
      <c r="AF724" s="272"/>
      <c r="AG724" s="272"/>
      <c r="AH724" s="272"/>
      <c r="AI724" s="272"/>
      <c r="AJ724" s="272"/>
    </row>
    <row r="725" spans="1:36" ht="15.75" customHeight="1">
      <c r="A725" s="272"/>
      <c r="B725" s="274"/>
      <c r="C725" s="274"/>
      <c r="D725" s="273"/>
      <c r="E725" s="274"/>
      <c r="F725" s="274"/>
      <c r="G725" s="273"/>
      <c r="H725" s="273"/>
      <c r="I725" s="273"/>
      <c r="J725" s="273"/>
      <c r="K725" s="274"/>
      <c r="L725" s="274"/>
      <c r="M725" s="273"/>
      <c r="N725" s="273"/>
      <c r="O725" s="273"/>
      <c r="P725" s="273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  <c r="AA725" s="272"/>
      <c r="AB725" s="272"/>
      <c r="AC725" s="272"/>
      <c r="AD725" s="272"/>
      <c r="AE725" s="272"/>
      <c r="AF725" s="272"/>
      <c r="AG725" s="272"/>
      <c r="AH725" s="272"/>
      <c r="AI725" s="272"/>
      <c r="AJ725" s="272"/>
    </row>
    <row r="726" spans="1:36" ht="15.75" customHeight="1">
      <c r="A726" s="272"/>
      <c r="B726" s="274"/>
      <c r="C726" s="274"/>
      <c r="D726" s="273"/>
      <c r="E726" s="274"/>
      <c r="F726" s="274"/>
      <c r="G726" s="273"/>
      <c r="H726" s="273"/>
      <c r="I726" s="273"/>
      <c r="J726" s="273"/>
      <c r="K726" s="274"/>
      <c r="L726" s="274"/>
      <c r="M726" s="273"/>
      <c r="N726" s="273"/>
      <c r="O726" s="273"/>
      <c r="P726" s="273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  <c r="AA726" s="272"/>
      <c r="AB726" s="272"/>
      <c r="AC726" s="272"/>
      <c r="AD726" s="272"/>
      <c r="AE726" s="272"/>
      <c r="AF726" s="272"/>
      <c r="AG726" s="272"/>
      <c r="AH726" s="272"/>
      <c r="AI726" s="272"/>
      <c r="AJ726" s="272"/>
    </row>
    <row r="727" spans="1:36" ht="15.75" customHeight="1">
      <c r="A727" s="272"/>
      <c r="B727" s="274"/>
      <c r="C727" s="274"/>
      <c r="D727" s="273"/>
      <c r="E727" s="274"/>
      <c r="F727" s="274"/>
      <c r="G727" s="273"/>
      <c r="H727" s="273"/>
      <c r="I727" s="273"/>
      <c r="J727" s="273"/>
      <c r="K727" s="274"/>
      <c r="L727" s="274"/>
      <c r="M727" s="273"/>
      <c r="N727" s="273"/>
      <c r="O727" s="273"/>
      <c r="P727" s="273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  <c r="AA727" s="272"/>
      <c r="AB727" s="272"/>
      <c r="AC727" s="272"/>
      <c r="AD727" s="272"/>
      <c r="AE727" s="272"/>
      <c r="AF727" s="272"/>
      <c r="AG727" s="272"/>
      <c r="AH727" s="272"/>
      <c r="AI727" s="272"/>
      <c r="AJ727" s="272"/>
    </row>
    <row r="728" spans="1:36" ht="15.75" customHeight="1">
      <c r="A728" s="272"/>
      <c r="B728" s="274"/>
      <c r="C728" s="274"/>
      <c r="D728" s="273"/>
      <c r="E728" s="274"/>
      <c r="F728" s="274"/>
      <c r="G728" s="273"/>
      <c r="H728" s="273"/>
      <c r="I728" s="273"/>
      <c r="J728" s="273"/>
      <c r="K728" s="274"/>
      <c r="L728" s="274"/>
      <c r="M728" s="273"/>
      <c r="N728" s="273"/>
      <c r="O728" s="273"/>
      <c r="P728" s="273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  <c r="AA728" s="272"/>
      <c r="AB728" s="272"/>
      <c r="AC728" s="272"/>
      <c r="AD728" s="272"/>
      <c r="AE728" s="272"/>
      <c r="AF728" s="272"/>
      <c r="AG728" s="272"/>
      <c r="AH728" s="272"/>
      <c r="AI728" s="272"/>
      <c r="AJ728" s="272"/>
    </row>
    <row r="729" spans="1:36" ht="15.75" customHeight="1">
      <c r="A729" s="272"/>
      <c r="B729" s="274"/>
      <c r="C729" s="274"/>
      <c r="D729" s="273"/>
      <c r="E729" s="274"/>
      <c r="F729" s="274"/>
      <c r="G729" s="273"/>
      <c r="H729" s="273"/>
      <c r="I729" s="273"/>
      <c r="J729" s="273"/>
      <c r="K729" s="274"/>
      <c r="L729" s="274"/>
      <c r="M729" s="273"/>
      <c r="N729" s="273"/>
      <c r="O729" s="273"/>
      <c r="P729" s="273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  <c r="AA729" s="272"/>
      <c r="AB729" s="272"/>
      <c r="AC729" s="272"/>
      <c r="AD729" s="272"/>
      <c r="AE729" s="272"/>
      <c r="AF729" s="272"/>
      <c r="AG729" s="272"/>
      <c r="AH729" s="272"/>
      <c r="AI729" s="272"/>
      <c r="AJ729" s="272"/>
    </row>
    <row r="730" spans="1:36" ht="15.75" customHeight="1">
      <c r="A730" s="272"/>
      <c r="B730" s="274"/>
      <c r="C730" s="274"/>
      <c r="D730" s="273"/>
      <c r="E730" s="274"/>
      <c r="F730" s="274"/>
      <c r="G730" s="273"/>
      <c r="H730" s="273"/>
      <c r="I730" s="273"/>
      <c r="J730" s="273"/>
      <c r="K730" s="274"/>
      <c r="L730" s="274"/>
      <c r="M730" s="273"/>
      <c r="N730" s="273"/>
      <c r="O730" s="273"/>
      <c r="P730" s="273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  <c r="AA730" s="272"/>
      <c r="AB730" s="272"/>
      <c r="AC730" s="272"/>
      <c r="AD730" s="272"/>
      <c r="AE730" s="272"/>
      <c r="AF730" s="272"/>
      <c r="AG730" s="272"/>
      <c r="AH730" s="272"/>
      <c r="AI730" s="272"/>
      <c r="AJ730" s="272"/>
    </row>
    <row r="731" spans="1:36" ht="15.75" customHeight="1">
      <c r="A731" s="272"/>
      <c r="B731" s="274"/>
      <c r="C731" s="274"/>
      <c r="D731" s="273"/>
      <c r="E731" s="274"/>
      <c r="F731" s="274"/>
      <c r="G731" s="273"/>
      <c r="H731" s="273"/>
      <c r="I731" s="273"/>
      <c r="J731" s="273"/>
      <c r="K731" s="274"/>
      <c r="L731" s="274"/>
      <c r="M731" s="273"/>
      <c r="N731" s="273"/>
      <c r="O731" s="273"/>
      <c r="P731" s="273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  <c r="AA731" s="272"/>
      <c r="AB731" s="272"/>
      <c r="AC731" s="272"/>
      <c r="AD731" s="272"/>
      <c r="AE731" s="272"/>
      <c r="AF731" s="272"/>
      <c r="AG731" s="272"/>
      <c r="AH731" s="272"/>
      <c r="AI731" s="272"/>
      <c r="AJ731" s="272"/>
    </row>
    <row r="732" spans="1:36" ht="15.75" customHeight="1">
      <c r="A732" s="272"/>
      <c r="B732" s="274"/>
      <c r="C732" s="274"/>
      <c r="D732" s="273"/>
      <c r="E732" s="274"/>
      <c r="F732" s="274"/>
      <c r="G732" s="273"/>
      <c r="H732" s="273"/>
      <c r="I732" s="273"/>
      <c r="J732" s="273"/>
      <c r="K732" s="274"/>
      <c r="L732" s="274"/>
      <c r="M732" s="273"/>
      <c r="N732" s="273"/>
      <c r="O732" s="273"/>
      <c r="P732" s="273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  <c r="AA732" s="272"/>
      <c r="AB732" s="272"/>
      <c r="AC732" s="272"/>
      <c r="AD732" s="272"/>
      <c r="AE732" s="272"/>
      <c r="AF732" s="272"/>
      <c r="AG732" s="272"/>
      <c r="AH732" s="272"/>
      <c r="AI732" s="272"/>
      <c r="AJ732" s="272"/>
    </row>
    <row r="733" spans="1:36" ht="15.75" customHeight="1">
      <c r="A733" s="272"/>
      <c r="B733" s="274"/>
      <c r="C733" s="274"/>
      <c r="D733" s="273"/>
      <c r="E733" s="274"/>
      <c r="F733" s="274"/>
      <c r="G733" s="273"/>
      <c r="H733" s="273"/>
      <c r="I733" s="273"/>
      <c r="J733" s="273"/>
      <c r="K733" s="274"/>
      <c r="L733" s="274"/>
      <c r="M733" s="273"/>
      <c r="N733" s="273"/>
      <c r="O733" s="273"/>
      <c r="P733" s="273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  <c r="AA733" s="272"/>
      <c r="AB733" s="272"/>
      <c r="AC733" s="272"/>
      <c r="AD733" s="272"/>
      <c r="AE733" s="272"/>
      <c r="AF733" s="272"/>
      <c r="AG733" s="272"/>
      <c r="AH733" s="272"/>
      <c r="AI733" s="272"/>
      <c r="AJ733" s="272"/>
    </row>
    <row r="734" spans="1:36" ht="15.75" customHeight="1">
      <c r="A734" s="272"/>
      <c r="B734" s="274"/>
      <c r="C734" s="274"/>
      <c r="D734" s="273"/>
      <c r="E734" s="274"/>
      <c r="F734" s="274"/>
      <c r="G734" s="273"/>
      <c r="H734" s="273"/>
      <c r="I734" s="273"/>
      <c r="J734" s="273"/>
      <c r="K734" s="274"/>
      <c r="L734" s="274"/>
      <c r="M734" s="273"/>
      <c r="N734" s="273"/>
      <c r="O734" s="273"/>
      <c r="P734" s="273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  <c r="AA734" s="272"/>
      <c r="AB734" s="272"/>
      <c r="AC734" s="272"/>
      <c r="AD734" s="272"/>
      <c r="AE734" s="272"/>
      <c r="AF734" s="272"/>
      <c r="AG734" s="272"/>
      <c r="AH734" s="272"/>
      <c r="AI734" s="272"/>
      <c r="AJ734" s="272"/>
    </row>
    <row r="735" spans="1:36" ht="15.75" customHeight="1">
      <c r="A735" s="272"/>
      <c r="B735" s="274"/>
      <c r="C735" s="274"/>
      <c r="D735" s="273"/>
      <c r="E735" s="274"/>
      <c r="F735" s="274"/>
      <c r="G735" s="273"/>
      <c r="H735" s="273"/>
      <c r="I735" s="273"/>
      <c r="J735" s="273"/>
      <c r="K735" s="274"/>
      <c r="L735" s="274"/>
      <c r="M735" s="273"/>
      <c r="N735" s="273"/>
      <c r="O735" s="273"/>
      <c r="P735" s="273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  <c r="AA735" s="272"/>
      <c r="AB735" s="272"/>
      <c r="AC735" s="272"/>
      <c r="AD735" s="272"/>
      <c r="AE735" s="272"/>
      <c r="AF735" s="272"/>
      <c r="AG735" s="272"/>
      <c r="AH735" s="272"/>
      <c r="AI735" s="272"/>
      <c r="AJ735" s="272"/>
    </row>
    <row r="736" spans="1:36" ht="15.75" customHeight="1">
      <c r="A736" s="272"/>
      <c r="B736" s="274"/>
      <c r="C736" s="274"/>
      <c r="D736" s="273"/>
      <c r="E736" s="274"/>
      <c r="F736" s="274"/>
      <c r="G736" s="273"/>
      <c r="H736" s="273"/>
      <c r="I736" s="273"/>
      <c r="J736" s="273"/>
      <c r="K736" s="274"/>
      <c r="L736" s="274"/>
      <c r="M736" s="273"/>
      <c r="N736" s="273"/>
      <c r="O736" s="273"/>
      <c r="P736" s="273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  <c r="AA736" s="272"/>
      <c r="AB736" s="272"/>
      <c r="AC736" s="272"/>
      <c r="AD736" s="272"/>
      <c r="AE736" s="272"/>
      <c r="AF736" s="272"/>
      <c r="AG736" s="272"/>
      <c r="AH736" s="272"/>
      <c r="AI736" s="272"/>
      <c r="AJ736" s="272"/>
    </row>
    <row r="737" spans="1:36" ht="15.75" customHeight="1">
      <c r="A737" s="272"/>
      <c r="B737" s="274"/>
      <c r="C737" s="274"/>
      <c r="D737" s="273"/>
      <c r="E737" s="274"/>
      <c r="F737" s="274"/>
      <c r="G737" s="273"/>
      <c r="H737" s="273"/>
      <c r="I737" s="273"/>
      <c r="J737" s="273"/>
      <c r="K737" s="274"/>
      <c r="L737" s="274"/>
      <c r="M737" s="273"/>
      <c r="N737" s="273"/>
      <c r="O737" s="273"/>
      <c r="P737" s="273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  <c r="AA737" s="272"/>
      <c r="AB737" s="272"/>
      <c r="AC737" s="272"/>
      <c r="AD737" s="272"/>
      <c r="AE737" s="272"/>
      <c r="AF737" s="272"/>
      <c r="AG737" s="272"/>
      <c r="AH737" s="272"/>
      <c r="AI737" s="272"/>
      <c r="AJ737" s="272"/>
    </row>
    <row r="738" spans="1:36" ht="15.75" customHeight="1">
      <c r="A738" s="272"/>
      <c r="B738" s="274"/>
      <c r="C738" s="274"/>
      <c r="D738" s="273"/>
      <c r="E738" s="274"/>
      <c r="F738" s="274"/>
      <c r="G738" s="273"/>
      <c r="H738" s="273"/>
      <c r="I738" s="273"/>
      <c r="J738" s="273"/>
      <c r="K738" s="274"/>
      <c r="L738" s="274"/>
      <c r="M738" s="273"/>
      <c r="N738" s="273"/>
      <c r="O738" s="273"/>
      <c r="P738" s="273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  <c r="AA738" s="272"/>
      <c r="AB738" s="272"/>
      <c r="AC738" s="272"/>
      <c r="AD738" s="272"/>
      <c r="AE738" s="272"/>
      <c r="AF738" s="272"/>
      <c r="AG738" s="272"/>
      <c r="AH738" s="272"/>
      <c r="AI738" s="272"/>
      <c r="AJ738" s="272"/>
    </row>
    <row r="739" spans="1:36" ht="15.75" customHeight="1">
      <c r="A739" s="272"/>
      <c r="B739" s="274"/>
      <c r="C739" s="274"/>
      <c r="D739" s="273"/>
      <c r="E739" s="274"/>
      <c r="F739" s="274"/>
      <c r="G739" s="273"/>
      <c r="H739" s="273"/>
      <c r="I739" s="273"/>
      <c r="J739" s="273"/>
      <c r="K739" s="274"/>
      <c r="L739" s="274"/>
      <c r="M739" s="273"/>
      <c r="N739" s="273"/>
      <c r="O739" s="273"/>
      <c r="P739" s="273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  <c r="AA739" s="272"/>
      <c r="AB739" s="272"/>
      <c r="AC739" s="272"/>
      <c r="AD739" s="272"/>
      <c r="AE739" s="272"/>
      <c r="AF739" s="272"/>
      <c r="AG739" s="272"/>
      <c r="AH739" s="272"/>
      <c r="AI739" s="272"/>
      <c r="AJ739" s="272"/>
    </row>
    <row r="740" spans="1:36" ht="15.75" customHeight="1">
      <c r="A740" s="272"/>
      <c r="B740" s="274"/>
      <c r="C740" s="274"/>
      <c r="D740" s="273"/>
      <c r="E740" s="274"/>
      <c r="F740" s="274"/>
      <c r="G740" s="273"/>
      <c r="H740" s="273"/>
      <c r="I740" s="273"/>
      <c r="J740" s="273"/>
      <c r="K740" s="274"/>
      <c r="L740" s="274"/>
      <c r="M740" s="273"/>
      <c r="N740" s="273"/>
      <c r="O740" s="273"/>
      <c r="P740" s="273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  <c r="AA740" s="272"/>
      <c r="AB740" s="272"/>
      <c r="AC740" s="272"/>
      <c r="AD740" s="272"/>
      <c r="AE740" s="272"/>
      <c r="AF740" s="272"/>
      <c r="AG740" s="272"/>
      <c r="AH740" s="272"/>
      <c r="AI740" s="272"/>
      <c r="AJ740" s="272"/>
    </row>
    <row r="741" spans="1:36" ht="15.75" customHeight="1">
      <c r="A741" s="272"/>
      <c r="B741" s="274"/>
      <c r="C741" s="274"/>
      <c r="D741" s="273"/>
      <c r="E741" s="274"/>
      <c r="F741" s="274"/>
      <c r="G741" s="273"/>
      <c r="H741" s="273"/>
      <c r="I741" s="273"/>
      <c r="J741" s="273"/>
      <c r="K741" s="274"/>
      <c r="L741" s="274"/>
      <c r="M741" s="273"/>
      <c r="N741" s="273"/>
      <c r="O741" s="273"/>
      <c r="P741" s="273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  <c r="AA741" s="272"/>
      <c r="AB741" s="272"/>
      <c r="AC741" s="272"/>
      <c r="AD741" s="272"/>
      <c r="AE741" s="272"/>
      <c r="AF741" s="272"/>
      <c r="AG741" s="272"/>
      <c r="AH741" s="272"/>
      <c r="AI741" s="272"/>
      <c r="AJ741" s="272"/>
    </row>
    <row r="742" spans="1:36" ht="15.75" customHeight="1">
      <c r="A742" s="272"/>
      <c r="B742" s="274"/>
      <c r="C742" s="274"/>
      <c r="D742" s="273"/>
      <c r="E742" s="274"/>
      <c r="F742" s="274"/>
      <c r="G742" s="273"/>
      <c r="H742" s="273"/>
      <c r="I742" s="273"/>
      <c r="J742" s="273"/>
      <c r="K742" s="274"/>
      <c r="L742" s="274"/>
      <c r="M742" s="273"/>
      <c r="N742" s="273"/>
      <c r="O742" s="273"/>
      <c r="P742" s="273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  <c r="AA742" s="272"/>
      <c r="AB742" s="272"/>
      <c r="AC742" s="272"/>
      <c r="AD742" s="272"/>
      <c r="AE742" s="272"/>
      <c r="AF742" s="272"/>
      <c r="AG742" s="272"/>
      <c r="AH742" s="272"/>
      <c r="AI742" s="272"/>
      <c r="AJ742" s="272"/>
    </row>
    <row r="743" spans="1:36" ht="15.75" customHeight="1">
      <c r="A743" s="272"/>
      <c r="B743" s="274"/>
      <c r="C743" s="274"/>
      <c r="D743" s="273"/>
      <c r="E743" s="274"/>
      <c r="F743" s="274"/>
      <c r="G743" s="273"/>
      <c r="H743" s="273"/>
      <c r="I743" s="273"/>
      <c r="J743" s="273"/>
      <c r="K743" s="274"/>
      <c r="L743" s="274"/>
      <c r="M743" s="273"/>
      <c r="N743" s="273"/>
      <c r="O743" s="273"/>
      <c r="P743" s="273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  <c r="AA743" s="272"/>
      <c r="AB743" s="272"/>
      <c r="AC743" s="272"/>
      <c r="AD743" s="272"/>
      <c r="AE743" s="272"/>
      <c r="AF743" s="272"/>
      <c r="AG743" s="272"/>
      <c r="AH743" s="272"/>
      <c r="AI743" s="272"/>
      <c r="AJ743" s="272"/>
    </row>
    <row r="744" spans="1:36" ht="15.75" customHeight="1">
      <c r="A744" s="272"/>
      <c r="B744" s="274"/>
      <c r="C744" s="274"/>
      <c r="D744" s="273"/>
      <c r="E744" s="274"/>
      <c r="F744" s="274"/>
      <c r="G744" s="273"/>
      <c r="H744" s="273"/>
      <c r="I744" s="273"/>
      <c r="J744" s="273"/>
      <c r="K744" s="274"/>
      <c r="L744" s="274"/>
      <c r="M744" s="273"/>
      <c r="N744" s="273"/>
      <c r="O744" s="273"/>
      <c r="P744" s="273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  <c r="AA744" s="272"/>
      <c r="AB744" s="272"/>
      <c r="AC744" s="272"/>
      <c r="AD744" s="272"/>
      <c r="AE744" s="272"/>
      <c r="AF744" s="272"/>
      <c r="AG744" s="272"/>
      <c r="AH744" s="272"/>
      <c r="AI744" s="272"/>
      <c r="AJ744" s="272"/>
    </row>
    <row r="745" spans="1:36" ht="15.75" customHeight="1">
      <c r="A745" s="272"/>
      <c r="B745" s="274"/>
      <c r="C745" s="274"/>
      <c r="D745" s="273"/>
      <c r="E745" s="274"/>
      <c r="F745" s="274"/>
      <c r="G745" s="273"/>
      <c r="H745" s="273"/>
      <c r="I745" s="273"/>
      <c r="J745" s="273"/>
      <c r="K745" s="274"/>
      <c r="L745" s="274"/>
      <c r="M745" s="273"/>
      <c r="N745" s="273"/>
      <c r="O745" s="273"/>
      <c r="P745" s="273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  <c r="AA745" s="272"/>
      <c r="AB745" s="272"/>
      <c r="AC745" s="272"/>
      <c r="AD745" s="272"/>
      <c r="AE745" s="272"/>
      <c r="AF745" s="272"/>
      <c r="AG745" s="272"/>
      <c r="AH745" s="272"/>
      <c r="AI745" s="272"/>
      <c r="AJ745" s="272"/>
    </row>
    <row r="746" spans="1:36" ht="15.75" customHeight="1">
      <c r="A746" s="272"/>
      <c r="B746" s="274"/>
      <c r="C746" s="274"/>
      <c r="D746" s="273"/>
      <c r="E746" s="274"/>
      <c r="F746" s="274"/>
      <c r="G746" s="273"/>
      <c r="H746" s="273"/>
      <c r="I746" s="273"/>
      <c r="J746" s="273"/>
      <c r="K746" s="274"/>
      <c r="L746" s="274"/>
      <c r="M746" s="273"/>
      <c r="N746" s="273"/>
      <c r="O746" s="273"/>
      <c r="P746" s="273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  <c r="AA746" s="272"/>
      <c r="AB746" s="272"/>
      <c r="AC746" s="272"/>
      <c r="AD746" s="272"/>
      <c r="AE746" s="272"/>
      <c r="AF746" s="272"/>
      <c r="AG746" s="272"/>
      <c r="AH746" s="272"/>
      <c r="AI746" s="272"/>
      <c r="AJ746" s="272"/>
    </row>
    <row r="747" spans="1:36" ht="15.75" customHeight="1">
      <c r="A747" s="272"/>
      <c r="B747" s="274"/>
      <c r="C747" s="274"/>
      <c r="D747" s="273"/>
      <c r="E747" s="274"/>
      <c r="F747" s="274"/>
      <c r="G747" s="273"/>
      <c r="H747" s="273"/>
      <c r="I747" s="273"/>
      <c r="J747" s="273"/>
      <c r="K747" s="274"/>
      <c r="L747" s="274"/>
      <c r="M747" s="273"/>
      <c r="N747" s="273"/>
      <c r="O747" s="273"/>
      <c r="P747" s="273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  <c r="AA747" s="272"/>
      <c r="AB747" s="272"/>
      <c r="AC747" s="272"/>
      <c r="AD747" s="272"/>
      <c r="AE747" s="272"/>
      <c r="AF747" s="272"/>
      <c r="AG747" s="272"/>
      <c r="AH747" s="272"/>
      <c r="AI747" s="272"/>
      <c r="AJ747" s="272"/>
    </row>
    <row r="748" spans="1:36" ht="15.75" customHeight="1">
      <c r="A748" s="272"/>
      <c r="B748" s="274"/>
      <c r="C748" s="274"/>
      <c r="D748" s="273"/>
      <c r="E748" s="274"/>
      <c r="F748" s="274"/>
      <c r="G748" s="273"/>
      <c r="H748" s="273"/>
      <c r="I748" s="273"/>
      <c r="J748" s="273"/>
      <c r="K748" s="274"/>
      <c r="L748" s="274"/>
      <c r="M748" s="273"/>
      <c r="N748" s="273"/>
      <c r="O748" s="273"/>
      <c r="P748" s="273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  <c r="AA748" s="272"/>
      <c r="AB748" s="272"/>
      <c r="AC748" s="272"/>
      <c r="AD748" s="272"/>
      <c r="AE748" s="272"/>
      <c r="AF748" s="272"/>
      <c r="AG748" s="272"/>
      <c r="AH748" s="272"/>
      <c r="AI748" s="272"/>
      <c r="AJ748" s="272"/>
    </row>
    <row r="749" spans="1:36" ht="15.75" customHeight="1">
      <c r="A749" s="272"/>
      <c r="B749" s="274"/>
      <c r="C749" s="274"/>
      <c r="D749" s="273"/>
      <c r="E749" s="274"/>
      <c r="F749" s="274"/>
      <c r="G749" s="273"/>
      <c r="H749" s="273"/>
      <c r="I749" s="273"/>
      <c r="J749" s="273"/>
      <c r="K749" s="274"/>
      <c r="L749" s="274"/>
      <c r="M749" s="273"/>
      <c r="N749" s="273"/>
      <c r="O749" s="273"/>
      <c r="P749" s="273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  <c r="AA749" s="272"/>
      <c r="AB749" s="272"/>
      <c r="AC749" s="272"/>
      <c r="AD749" s="272"/>
      <c r="AE749" s="272"/>
      <c r="AF749" s="272"/>
      <c r="AG749" s="272"/>
      <c r="AH749" s="272"/>
      <c r="AI749" s="272"/>
      <c r="AJ749" s="272"/>
    </row>
    <row r="750" spans="1:36" ht="15.75" customHeight="1">
      <c r="A750" s="272"/>
      <c r="B750" s="274"/>
      <c r="C750" s="274"/>
      <c r="D750" s="273"/>
      <c r="E750" s="274"/>
      <c r="F750" s="274"/>
      <c r="G750" s="273"/>
      <c r="H750" s="273"/>
      <c r="I750" s="273"/>
      <c r="J750" s="273"/>
      <c r="K750" s="274"/>
      <c r="L750" s="274"/>
      <c r="M750" s="273"/>
      <c r="N750" s="273"/>
      <c r="O750" s="273"/>
      <c r="P750" s="273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  <c r="AA750" s="272"/>
      <c r="AB750" s="272"/>
      <c r="AC750" s="272"/>
      <c r="AD750" s="272"/>
      <c r="AE750" s="272"/>
      <c r="AF750" s="272"/>
      <c r="AG750" s="272"/>
      <c r="AH750" s="272"/>
      <c r="AI750" s="272"/>
      <c r="AJ750" s="272"/>
    </row>
    <row r="751" spans="1:36" ht="15.75" customHeight="1">
      <c r="A751" s="272"/>
      <c r="B751" s="274"/>
      <c r="C751" s="274"/>
      <c r="D751" s="273"/>
      <c r="E751" s="274"/>
      <c r="F751" s="274"/>
      <c r="G751" s="273"/>
      <c r="H751" s="273"/>
      <c r="I751" s="273"/>
      <c r="J751" s="273"/>
      <c r="K751" s="274"/>
      <c r="L751" s="274"/>
      <c r="M751" s="273"/>
      <c r="N751" s="273"/>
      <c r="O751" s="273"/>
      <c r="P751" s="273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  <c r="AA751" s="272"/>
      <c r="AB751" s="272"/>
      <c r="AC751" s="272"/>
      <c r="AD751" s="272"/>
      <c r="AE751" s="272"/>
      <c r="AF751" s="272"/>
      <c r="AG751" s="272"/>
      <c r="AH751" s="272"/>
      <c r="AI751" s="272"/>
      <c r="AJ751" s="272"/>
    </row>
    <row r="752" spans="1:36" ht="15.75" customHeight="1">
      <c r="A752" s="272"/>
      <c r="B752" s="274"/>
      <c r="C752" s="274"/>
      <c r="D752" s="273"/>
      <c r="E752" s="274"/>
      <c r="F752" s="274"/>
      <c r="G752" s="273"/>
      <c r="H752" s="273"/>
      <c r="I752" s="273"/>
      <c r="J752" s="273"/>
      <c r="K752" s="274"/>
      <c r="L752" s="274"/>
      <c r="M752" s="273"/>
      <c r="N752" s="273"/>
      <c r="O752" s="273"/>
      <c r="P752" s="273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  <c r="AA752" s="272"/>
      <c r="AB752" s="272"/>
      <c r="AC752" s="272"/>
      <c r="AD752" s="272"/>
      <c r="AE752" s="272"/>
      <c r="AF752" s="272"/>
      <c r="AG752" s="272"/>
      <c r="AH752" s="272"/>
      <c r="AI752" s="272"/>
      <c r="AJ752" s="272"/>
    </row>
    <row r="753" spans="1:36" ht="15.75" customHeight="1">
      <c r="A753" s="272"/>
      <c r="B753" s="274"/>
      <c r="C753" s="274"/>
      <c r="D753" s="273"/>
      <c r="E753" s="274"/>
      <c r="F753" s="274"/>
      <c r="G753" s="273"/>
      <c r="H753" s="273"/>
      <c r="I753" s="273"/>
      <c r="J753" s="273"/>
      <c r="K753" s="274"/>
      <c r="L753" s="274"/>
      <c r="M753" s="273"/>
      <c r="N753" s="273"/>
      <c r="O753" s="273"/>
      <c r="P753" s="273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  <c r="AA753" s="272"/>
      <c r="AB753" s="272"/>
      <c r="AC753" s="272"/>
      <c r="AD753" s="272"/>
      <c r="AE753" s="272"/>
      <c r="AF753" s="272"/>
      <c r="AG753" s="272"/>
      <c r="AH753" s="272"/>
      <c r="AI753" s="272"/>
      <c r="AJ753" s="272"/>
    </row>
    <row r="754" spans="1:36" ht="15.75" customHeight="1">
      <c r="A754" s="272"/>
      <c r="B754" s="274"/>
      <c r="C754" s="274"/>
      <c r="D754" s="273"/>
      <c r="E754" s="274"/>
      <c r="F754" s="274"/>
      <c r="G754" s="273"/>
      <c r="H754" s="273"/>
      <c r="I754" s="273"/>
      <c r="J754" s="273"/>
      <c r="K754" s="274"/>
      <c r="L754" s="274"/>
      <c r="M754" s="273"/>
      <c r="N754" s="273"/>
      <c r="O754" s="273"/>
      <c r="P754" s="273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  <c r="AA754" s="272"/>
      <c r="AB754" s="272"/>
      <c r="AC754" s="272"/>
      <c r="AD754" s="272"/>
      <c r="AE754" s="272"/>
      <c r="AF754" s="272"/>
      <c r="AG754" s="272"/>
      <c r="AH754" s="272"/>
      <c r="AI754" s="272"/>
      <c r="AJ754" s="272"/>
    </row>
    <row r="755" spans="1:36" ht="15.75" customHeight="1">
      <c r="A755" s="272"/>
      <c r="B755" s="274"/>
      <c r="C755" s="274"/>
      <c r="D755" s="273"/>
      <c r="E755" s="274"/>
      <c r="F755" s="274"/>
      <c r="G755" s="273"/>
      <c r="H755" s="273"/>
      <c r="I755" s="273"/>
      <c r="J755" s="273"/>
      <c r="K755" s="274"/>
      <c r="L755" s="274"/>
      <c r="M755" s="273"/>
      <c r="N755" s="273"/>
      <c r="O755" s="273"/>
      <c r="P755" s="273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  <c r="AA755" s="272"/>
      <c r="AB755" s="272"/>
      <c r="AC755" s="272"/>
      <c r="AD755" s="272"/>
      <c r="AE755" s="272"/>
      <c r="AF755" s="272"/>
      <c r="AG755" s="272"/>
      <c r="AH755" s="272"/>
      <c r="AI755" s="272"/>
      <c r="AJ755" s="272"/>
    </row>
    <row r="756" spans="1:36" ht="15.75" customHeight="1">
      <c r="A756" s="272"/>
      <c r="B756" s="274"/>
      <c r="C756" s="274"/>
      <c r="D756" s="273"/>
      <c r="E756" s="274"/>
      <c r="F756" s="274"/>
      <c r="G756" s="273"/>
      <c r="H756" s="273"/>
      <c r="I756" s="273"/>
      <c r="J756" s="273"/>
      <c r="K756" s="274"/>
      <c r="L756" s="274"/>
      <c r="M756" s="273"/>
      <c r="N756" s="273"/>
      <c r="O756" s="273"/>
      <c r="P756" s="273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  <c r="AA756" s="272"/>
      <c r="AB756" s="272"/>
      <c r="AC756" s="272"/>
      <c r="AD756" s="272"/>
      <c r="AE756" s="272"/>
      <c r="AF756" s="272"/>
      <c r="AG756" s="272"/>
      <c r="AH756" s="272"/>
      <c r="AI756" s="272"/>
      <c r="AJ756" s="272"/>
    </row>
    <row r="757" spans="1:36" ht="15.75" customHeight="1">
      <c r="A757" s="272"/>
      <c r="B757" s="274"/>
      <c r="C757" s="274"/>
      <c r="D757" s="273"/>
      <c r="E757" s="274"/>
      <c r="F757" s="274"/>
      <c r="G757" s="273"/>
      <c r="H757" s="273"/>
      <c r="I757" s="273"/>
      <c r="J757" s="273"/>
      <c r="K757" s="274"/>
      <c r="L757" s="274"/>
      <c r="M757" s="273"/>
      <c r="N757" s="273"/>
      <c r="O757" s="273"/>
      <c r="P757" s="273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  <c r="AA757" s="272"/>
      <c r="AB757" s="272"/>
      <c r="AC757" s="272"/>
      <c r="AD757" s="272"/>
      <c r="AE757" s="272"/>
      <c r="AF757" s="272"/>
      <c r="AG757" s="272"/>
      <c r="AH757" s="272"/>
      <c r="AI757" s="272"/>
      <c r="AJ757" s="272"/>
    </row>
    <row r="758" spans="1:36" ht="15.75" customHeight="1">
      <c r="A758" s="272"/>
      <c r="B758" s="274"/>
      <c r="C758" s="274"/>
      <c r="D758" s="273"/>
      <c r="E758" s="274"/>
      <c r="F758" s="274"/>
      <c r="G758" s="273"/>
      <c r="H758" s="273"/>
      <c r="I758" s="273"/>
      <c r="J758" s="273"/>
      <c r="K758" s="274"/>
      <c r="L758" s="274"/>
      <c r="M758" s="273"/>
      <c r="N758" s="273"/>
      <c r="O758" s="273"/>
      <c r="P758" s="273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  <c r="AA758" s="272"/>
      <c r="AB758" s="272"/>
      <c r="AC758" s="272"/>
      <c r="AD758" s="272"/>
      <c r="AE758" s="272"/>
      <c r="AF758" s="272"/>
      <c r="AG758" s="272"/>
      <c r="AH758" s="272"/>
      <c r="AI758" s="272"/>
      <c r="AJ758" s="272"/>
    </row>
    <row r="759" spans="1:36" ht="15.75" customHeight="1">
      <c r="A759" s="272"/>
      <c r="B759" s="274"/>
      <c r="C759" s="274"/>
      <c r="D759" s="273"/>
      <c r="E759" s="274"/>
      <c r="F759" s="274"/>
      <c r="G759" s="273"/>
      <c r="H759" s="273"/>
      <c r="I759" s="273"/>
      <c r="J759" s="273"/>
      <c r="K759" s="274"/>
      <c r="L759" s="274"/>
      <c r="M759" s="273"/>
      <c r="N759" s="273"/>
      <c r="O759" s="273"/>
      <c r="P759" s="273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  <c r="AA759" s="272"/>
      <c r="AB759" s="272"/>
      <c r="AC759" s="272"/>
      <c r="AD759" s="272"/>
      <c r="AE759" s="272"/>
      <c r="AF759" s="272"/>
      <c r="AG759" s="272"/>
      <c r="AH759" s="272"/>
      <c r="AI759" s="272"/>
      <c r="AJ759" s="272"/>
    </row>
    <row r="760" spans="1:36" ht="15.75" customHeight="1">
      <c r="A760" s="272"/>
      <c r="B760" s="274"/>
      <c r="C760" s="274"/>
      <c r="D760" s="273"/>
      <c r="E760" s="274"/>
      <c r="F760" s="274"/>
      <c r="G760" s="273"/>
      <c r="H760" s="273"/>
      <c r="I760" s="273"/>
      <c r="J760" s="273"/>
      <c r="K760" s="274"/>
      <c r="L760" s="274"/>
      <c r="M760" s="273"/>
      <c r="N760" s="273"/>
      <c r="O760" s="273"/>
      <c r="P760" s="273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  <c r="AA760" s="272"/>
      <c r="AB760" s="272"/>
      <c r="AC760" s="272"/>
      <c r="AD760" s="272"/>
      <c r="AE760" s="272"/>
      <c r="AF760" s="272"/>
      <c r="AG760" s="272"/>
      <c r="AH760" s="272"/>
      <c r="AI760" s="272"/>
      <c r="AJ760" s="272"/>
    </row>
    <row r="761" spans="1:36" ht="15.75" customHeight="1">
      <c r="A761" s="272"/>
      <c r="B761" s="274"/>
      <c r="C761" s="274"/>
      <c r="D761" s="273"/>
      <c r="E761" s="274"/>
      <c r="F761" s="274"/>
      <c r="G761" s="273"/>
      <c r="H761" s="273"/>
      <c r="I761" s="273"/>
      <c r="J761" s="273"/>
      <c r="K761" s="274"/>
      <c r="L761" s="274"/>
      <c r="M761" s="273"/>
      <c r="N761" s="273"/>
      <c r="O761" s="273"/>
      <c r="P761" s="273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  <c r="AA761" s="272"/>
      <c r="AB761" s="272"/>
      <c r="AC761" s="272"/>
      <c r="AD761" s="272"/>
      <c r="AE761" s="272"/>
      <c r="AF761" s="272"/>
      <c r="AG761" s="272"/>
      <c r="AH761" s="272"/>
      <c r="AI761" s="272"/>
      <c r="AJ761" s="272"/>
    </row>
    <row r="762" spans="1:36" ht="15.75" customHeight="1">
      <c r="A762" s="272"/>
      <c r="B762" s="274"/>
      <c r="C762" s="274"/>
      <c r="D762" s="273"/>
      <c r="E762" s="274"/>
      <c r="F762" s="274"/>
      <c r="G762" s="273"/>
      <c r="H762" s="273"/>
      <c r="I762" s="273"/>
      <c r="J762" s="273"/>
      <c r="K762" s="274"/>
      <c r="L762" s="274"/>
      <c r="M762" s="273"/>
      <c r="N762" s="273"/>
      <c r="O762" s="273"/>
      <c r="P762" s="273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  <c r="AA762" s="272"/>
      <c r="AB762" s="272"/>
      <c r="AC762" s="272"/>
      <c r="AD762" s="272"/>
      <c r="AE762" s="272"/>
      <c r="AF762" s="272"/>
      <c r="AG762" s="272"/>
      <c r="AH762" s="272"/>
      <c r="AI762" s="272"/>
      <c r="AJ762" s="272"/>
    </row>
    <row r="763" spans="1:36" ht="15.75" customHeight="1">
      <c r="A763" s="272"/>
      <c r="B763" s="274"/>
      <c r="C763" s="274"/>
      <c r="D763" s="273"/>
      <c r="E763" s="274"/>
      <c r="F763" s="274"/>
      <c r="G763" s="273"/>
      <c r="H763" s="273"/>
      <c r="I763" s="273"/>
      <c r="J763" s="273"/>
      <c r="K763" s="274"/>
      <c r="L763" s="274"/>
      <c r="M763" s="273"/>
      <c r="N763" s="273"/>
      <c r="O763" s="273"/>
      <c r="P763" s="273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  <c r="AA763" s="272"/>
      <c r="AB763" s="272"/>
      <c r="AC763" s="272"/>
      <c r="AD763" s="272"/>
      <c r="AE763" s="272"/>
      <c r="AF763" s="272"/>
      <c r="AG763" s="272"/>
      <c r="AH763" s="272"/>
      <c r="AI763" s="272"/>
      <c r="AJ763" s="272"/>
    </row>
    <row r="764" spans="1:36" ht="15.75" customHeight="1">
      <c r="A764" s="272"/>
      <c r="B764" s="274"/>
      <c r="C764" s="274"/>
      <c r="D764" s="273"/>
      <c r="E764" s="274"/>
      <c r="F764" s="274"/>
      <c r="G764" s="273"/>
      <c r="H764" s="273"/>
      <c r="I764" s="273"/>
      <c r="J764" s="273"/>
      <c r="K764" s="274"/>
      <c r="L764" s="274"/>
      <c r="M764" s="273"/>
      <c r="N764" s="273"/>
      <c r="O764" s="273"/>
      <c r="P764" s="273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  <c r="AA764" s="272"/>
      <c r="AB764" s="272"/>
      <c r="AC764" s="272"/>
      <c r="AD764" s="272"/>
      <c r="AE764" s="272"/>
      <c r="AF764" s="272"/>
      <c r="AG764" s="272"/>
      <c r="AH764" s="272"/>
      <c r="AI764" s="272"/>
      <c r="AJ764" s="272"/>
    </row>
    <row r="765" spans="1:36" ht="15.75" customHeight="1">
      <c r="A765" s="272"/>
      <c r="B765" s="274"/>
      <c r="C765" s="274"/>
      <c r="D765" s="273"/>
      <c r="E765" s="274"/>
      <c r="F765" s="274"/>
      <c r="G765" s="273"/>
      <c r="H765" s="273"/>
      <c r="I765" s="273"/>
      <c r="J765" s="273"/>
      <c r="K765" s="274"/>
      <c r="L765" s="274"/>
      <c r="M765" s="273"/>
      <c r="N765" s="273"/>
      <c r="O765" s="273"/>
      <c r="P765" s="273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  <c r="AA765" s="272"/>
      <c r="AB765" s="272"/>
      <c r="AC765" s="272"/>
      <c r="AD765" s="272"/>
      <c r="AE765" s="272"/>
      <c r="AF765" s="272"/>
      <c r="AG765" s="272"/>
      <c r="AH765" s="272"/>
      <c r="AI765" s="272"/>
      <c r="AJ765" s="272"/>
    </row>
    <row r="766" spans="1:36" ht="15.75" customHeight="1">
      <c r="A766" s="272"/>
      <c r="B766" s="274"/>
      <c r="C766" s="274"/>
      <c r="D766" s="273"/>
      <c r="E766" s="274"/>
      <c r="F766" s="274"/>
      <c r="G766" s="273"/>
      <c r="H766" s="273"/>
      <c r="I766" s="273"/>
      <c r="J766" s="273"/>
      <c r="K766" s="274"/>
      <c r="L766" s="274"/>
      <c r="M766" s="273"/>
      <c r="N766" s="273"/>
      <c r="O766" s="273"/>
      <c r="P766" s="273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  <c r="AA766" s="272"/>
      <c r="AB766" s="272"/>
      <c r="AC766" s="272"/>
      <c r="AD766" s="272"/>
      <c r="AE766" s="272"/>
      <c r="AF766" s="272"/>
      <c r="AG766" s="272"/>
      <c r="AH766" s="272"/>
      <c r="AI766" s="272"/>
      <c r="AJ766" s="272"/>
    </row>
    <row r="767" spans="1:36" ht="15.75" customHeight="1">
      <c r="A767" s="272"/>
      <c r="B767" s="274"/>
      <c r="C767" s="274"/>
      <c r="D767" s="273"/>
      <c r="E767" s="274"/>
      <c r="F767" s="274"/>
      <c r="G767" s="273"/>
      <c r="H767" s="273"/>
      <c r="I767" s="273"/>
      <c r="J767" s="273"/>
      <c r="K767" s="274"/>
      <c r="L767" s="274"/>
      <c r="M767" s="273"/>
      <c r="N767" s="273"/>
      <c r="O767" s="273"/>
      <c r="P767" s="273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  <c r="AA767" s="272"/>
      <c r="AB767" s="272"/>
      <c r="AC767" s="272"/>
      <c r="AD767" s="272"/>
      <c r="AE767" s="272"/>
      <c r="AF767" s="272"/>
      <c r="AG767" s="272"/>
      <c r="AH767" s="272"/>
      <c r="AI767" s="272"/>
      <c r="AJ767" s="272"/>
    </row>
    <row r="768" spans="1:36" ht="15.75" customHeight="1">
      <c r="A768" s="272"/>
      <c r="B768" s="274"/>
      <c r="C768" s="274"/>
      <c r="D768" s="273"/>
      <c r="E768" s="274"/>
      <c r="F768" s="274"/>
      <c r="G768" s="273"/>
      <c r="H768" s="273"/>
      <c r="I768" s="273"/>
      <c r="J768" s="273"/>
      <c r="K768" s="274"/>
      <c r="L768" s="274"/>
      <c r="M768" s="273"/>
      <c r="N768" s="273"/>
      <c r="O768" s="273"/>
      <c r="P768" s="273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  <c r="AA768" s="272"/>
      <c r="AB768" s="272"/>
      <c r="AC768" s="272"/>
      <c r="AD768" s="272"/>
      <c r="AE768" s="272"/>
      <c r="AF768" s="272"/>
      <c r="AG768" s="272"/>
      <c r="AH768" s="272"/>
      <c r="AI768" s="272"/>
      <c r="AJ768" s="272"/>
    </row>
    <row r="769" spans="1:36" ht="15.75" customHeight="1">
      <c r="A769" s="272"/>
      <c r="B769" s="274"/>
      <c r="C769" s="274"/>
      <c r="D769" s="273"/>
      <c r="E769" s="274"/>
      <c r="F769" s="274"/>
      <c r="G769" s="273"/>
      <c r="H769" s="273"/>
      <c r="I769" s="273"/>
      <c r="J769" s="273"/>
      <c r="K769" s="274"/>
      <c r="L769" s="274"/>
      <c r="M769" s="273"/>
      <c r="N769" s="273"/>
      <c r="O769" s="273"/>
      <c r="P769" s="273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  <c r="AA769" s="272"/>
      <c r="AB769" s="272"/>
      <c r="AC769" s="272"/>
      <c r="AD769" s="272"/>
      <c r="AE769" s="272"/>
      <c r="AF769" s="272"/>
      <c r="AG769" s="272"/>
      <c r="AH769" s="272"/>
      <c r="AI769" s="272"/>
      <c r="AJ769" s="272"/>
    </row>
    <row r="770" spans="1:36" ht="15.75" customHeight="1">
      <c r="A770" s="272"/>
      <c r="B770" s="274"/>
      <c r="C770" s="274"/>
      <c r="D770" s="273"/>
      <c r="E770" s="274"/>
      <c r="F770" s="274"/>
      <c r="G770" s="273"/>
      <c r="H770" s="273"/>
      <c r="I770" s="273"/>
      <c r="J770" s="273"/>
      <c r="K770" s="274"/>
      <c r="L770" s="274"/>
      <c r="M770" s="273"/>
      <c r="N770" s="273"/>
      <c r="O770" s="273"/>
      <c r="P770" s="273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  <c r="AA770" s="272"/>
      <c r="AB770" s="272"/>
      <c r="AC770" s="272"/>
      <c r="AD770" s="272"/>
      <c r="AE770" s="272"/>
      <c r="AF770" s="272"/>
      <c r="AG770" s="272"/>
      <c r="AH770" s="272"/>
      <c r="AI770" s="272"/>
      <c r="AJ770" s="272"/>
    </row>
    <row r="771" spans="1:36" ht="15.75" customHeight="1">
      <c r="A771" s="272"/>
      <c r="B771" s="274"/>
      <c r="C771" s="274"/>
      <c r="D771" s="273"/>
      <c r="E771" s="274"/>
      <c r="F771" s="274"/>
      <c r="G771" s="273"/>
      <c r="H771" s="273"/>
      <c r="I771" s="273"/>
      <c r="J771" s="273"/>
      <c r="K771" s="274"/>
      <c r="L771" s="274"/>
      <c r="M771" s="273"/>
      <c r="N771" s="273"/>
      <c r="O771" s="273"/>
      <c r="P771" s="273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  <c r="AA771" s="272"/>
      <c r="AB771" s="272"/>
      <c r="AC771" s="272"/>
      <c r="AD771" s="272"/>
      <c r="AE771" s="272"/>
      <c r="AF771" s="272"/>
      <c r="AG771" s="272"/>
      <c r="AH771" s="272"/>
      <c r="AI771" s="272"/>
      <c r="AJ771" s="272"/>
    </row>
    <row r="772" spans="1:36" ht="15.75" customHeight="1">
      <c r="A772" s="272"/>
      <c r="B772" s="274"/>
      <c r="C772" s="274"/>
      <c r="D772" s="273"/>
      <c r="E772" s="274"/>
      <c r="F772" s="274"/>
      <c r="G772" s="273"/>
      <c r="H772" s="273"/>
      <c r="I772" s="273"/>
      <c r="J772" s="273"/>
      <c r="K772" s="274"/>
      <c r="L772" s="274"/>
      <c r="M772" s="273"/>
      <c r="N772" s="273"/>
      <c r="O772" s="273"/>
      <c r="P772" s="273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  <c r="AA772" s="272"/>
      <c r="AB772" s="272"/>
      <c r="AC772" s="272"/>
      <c r="AD772" s="272"/>
      <c r="AE772" s="272"/>
      <c r="AF772" s="272"/>
      <c r="AG772" s="272"/>
      <c r="AH772" s="272"/>
      <c r="AI772" s="272"/>
      <c r="AJ772" s="272"/>
    </row>
    <row r="773" spans="1:36" ht="15.75" customHeight="1">
      <c r="A773" s="272"/>
      <c r="B773" s="274"/>
      <c r="C773" s="274"/>
      <c r="D773" s="273"/>
      <c r="E773" s="274"/>
      <c r="F773" s="274"/>
      <c r="G773" s="273"/>
      <c r="H773" s="273"/>
      <c r="I773" s="273"/>
      <c r="J773" s="273"/>
      <c r="K773" s="274"/>
      <c r="L773" s="274"/>
      <c r="M773" s="273"/>
      <c r="N773" s="273"/>
      <c r="O773" s="273"/>
      <c r="P773" s="273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  <c r="AA773" s="272"/>
      <c r="AB773" s="272"/>
      <c r="AC773" s="272"/>
      <c r="AD773" s="272"/>
      <c r="AE773" s="272"/>
      <c r="AF773" s="272"/>
      <c r="AG773" s="272"/>
      <c r="AH773" s="272"/>
      <c r="AI773" s="272"/>
      <c r="AJ773" s="272"/>
    </row>
    <row r="774" spans="1:36" ht="15.75" customHeight="1">
      <c r="A774" s="272"/>
      <c r="B774" s="274"/>
      <c r="C774" s="274"/>
      <c r="D774" s="273"/>
      <c r="E774" s="274"/>
      <c r="F774" s="274"/>
      <c r="G774" s="273"/>
      <c r="H774" s="273"/>
      <c r="I774" s="273"/>
      <c r="J774" s="273"/>
      <c r="K774" s="274"/>
      <c r="L774" s="274"/>
      <c r="M774" s="273"/>
      <c r="N774" s="273"/>
      <c r="O774" s="273"/>
      <c r="P774" s="273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  <c r="AA774" s="272"/>
      <c r="AB774" s="272"/>
      <c r="AC774" s="272"/>
      <c r="AD774" s="272"/>
      <c r="AE774" s="272"/>
      <c r="AF774" s="272"/>
      <c r="AG774" s="272"/>
      <c r="AH774" s="272"/>
      <c r="AI774" s="272"/>
      <c r="AJ774" s="272"/>
    </row>
    <row r="775" spans="1:36" ht="15.75" customHeight="1">
      <c r="A775" s="272"/>
      <c r="B775" s="274"/>
      <c r="C775" s="274"/>
      <c r="D775" s="273"/>
      <c r="E775" s="274"/>
      <c r="F775" s="274"/>
      <c r="G775" s="273"/>
      <c r="H775" s="273"/>
      <c r="I775" s="273"/>
      <c r="J775" s="273"/>
      <c r="K775" s="274"/>
      <c r="L775" s="274"/>
      <c r="M775" s="273"/>
      <c r="N775" s="273"/>
      <c r="O775" s="273"/>
      <c r="P775" s="273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  <c r="AA775" s="272"/>
      <c r="AB775" s="272"/>
      <c r="AC775" s="272"/>
      <c r="AD775" s="272"/>
      <c r="AE775" s="272"/>
      <c r="AF775" s="272"/>
      <c r="AG775" s="272"/>
      <c r="AH775" s="272"/>
      <c r="AI775" s="272"/>
      <c r="AJ775" s="272"/>
    </row>
    <row r="776" spans="1:36" ht="15.75" customHeight="1">
      <c r="A776" s="272"/>
      <c r="B776" s="274"/>
      <c r="C776" s="274"/>
      <c r="D776" s="273"/>
      <c r="E776" s="274"/>
      <c r="F776" s="274"/>
      <c r="G776" s="273"/>
      <c r="H776" s="273"/>
      <c r="I776" s="273"/>
      <c r="J776" s="273"/>
      <c r="K776" s="274"/>
      <c r="L776" s="274"/>
      <c r="M776" s="273"/>
      <c r="N776" s="273"/>
      <c r="O776" s="273"/>
      <c r="P776" s="273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  <c r="AA776" s="272"/>
      <c r="AB776" s="272"/>
      <c r="AC776" s="272"/>
      <c r="AD776" s="272"/>
      <c r="AE776" s="272"/>
      <c r="AF776" s="272"/>
      <c r="AG776" s="272"/>
      <c r="AH776" s="272"/>
      <c r="AI776" s="272"/>
      <c r="AJ776" s="272"/>
    </row>
    <row r="777" spans="1:36" ht="15.75" customHeight="1">
      <c r="A777" s="272"/>
      <c r="B777" s="274"/>
      <c r="C777" s="274"/>
      <c r="D777" s="273"/>
      <c r="E777" s="274"/>
      <c r="F777" s="274"/>
      <c r="G777" s="273"/>
      <c r="H777" s="273"/>
      <c r="I777" s="273"/>
      <c r="J777" s="273"/>
      <c r="K777" s="274"/>
      <c r="L777" s="274"/>
      <c r="M777" s="273"/>
      <c r="N777" s="273"/>
      <c r="O777" s="273"/>
      <c r="P777" s="273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  <c r="AA777" s="272"/>
      <c r="AB777" s="272"/>
      <c r="AC777" s="272"/>
      <c r="AD777" s="272"/>
      <c r="AE777" s="272"/>
      <c r="AF777" s="272"/>
      <c r="AG777" s="272"/>
      <c r="AH777" s="272"/>
      <c r="AI777" s="272"/>
      <c r="AJ777" s="272"/>
    </row>
    <row r="778" spans="1:36" ht="15.75" customHeight="1">
      <c r="A778" s="272"/>
      <c r="B778" s="274"/>
      <c r="C778" s="274"/>
      <c r="D778" s="273"/>
      <c r="E778" s="274"/>
      <c r="F778" s="274"/>
      <c r="G778" s="273"/>
      <c r="H778" s="273"/>
      <c r="I778" s="273"/>
      <c r="J778" s="273"/>
      <c r="K778" s="274"/>
      <c r="L778" s="274"/>
      <c r="M778" s="273"/>
      <c r="N778" s="273"/>
      <c r="O778" s="273"/>
      <c r="P778" s="273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  <c r="AA778" s="272"/>
      <c r="AB778" s="272"/>
      <c r="AC778" s="272"/>
      <c r="AD778" s="272"/>
      <c r="AE778" s="272"/>
      <c r="AF778" s="272"/>
      <c r="AG778" s="272"/>
      <c r="AH778" s="272"/>
      <c r="AI778" s="272"/>
      <c r="AJ778" s="272"/>
    </row>
    <row r="779" spans="1:36" ht="15.75" customHeight="1">
      <c r="A779" s="272"/>
      <c r="B779" s="274"/>
      <c r="C779" s="274"/>
      <c r="D779" s="273"/>
      <c r="E779" s="274"/>
      <c r="F779" s="274"/>
      <c r="G779" s="273"/>
      <c r="H779" s="273"/>
      <c r="I779" s="273"/>
      <c r="J779" s="273"/>
      <c r="K779" s="274"/>
      <c r="L779" s="274"/>
      <c r="M779" s="273"/>
      <c r="N779" s="273"/>
      <c r="O779" s="273"/>
      <c r="P779" s="273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  <c r="AA779" s="272"/>
      <c r="AB779" s="272"/>
      <c r="AC779" s="272"/>
      <c r="AD779" s="272"/>
      <c r="AE779" s="272"/>
      <c r="AF779" s="272"/>
      <c r="AG779" s="272"/>
      <c r="AH779" s="272"/>
      <c r="AI779" s="272"/>
      <c r="AJ779" s="272"/>
    </row>
    <row r="780" spans="1:36" ht="15.75" customHeight="1">
      <c r="A780" s="272"/>
      <c r="B780" s="274"/>
      <c r="C780" s="274"/>
      <c r="D780" s="273"/>
      <c r="E780" s="274"/>
      <c r="F780" s="274"/>
      <c r="G780" s="273"/>
      <c r="H780" s="273"/>
      <c r="I780" s="273"/>
      <c r="J780" s="273"/>
      <c r="K780" s="274"/>
      <c r="L780" s="274"/>
      <c r="M780" s="273"/>
      <c r="N780" s="273"/>
      <c r="O780" s="273"/>
      <c r="P780" s="273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  <c r="AA780" s="272"/>
      <c r="AB780" s="272"/>
      <c r="AC780" s="272"/>
      <c r="AD780" s="272"/>
      <c r="AE780" s="272"/>
      <c r="AF780" s="272"/>
      <c r="AG780" s="272"/>
      <c r="AH780" s="272"/>
      <c r="AI780" s="272"/>
      <c r="AJ780" s="272"/>
    </row>
    <row r="781" spans="1:36" ht="15.75" customHeight="1">
      <c r="A781" s="272"/>
      <c r="B781" s="274"/>
      <c r="C781" s="274"/>
      <c r="D781" s="273"/>
      <c r="E781" s="274"/>
      <c r="F781" s="274"/>
      <c r="G781" s="273"/>
      <c r="H781" s="273"/>
      <c r="I781" s="273"/>
      <c r="J781" s="273"/>
      <c r="K781" s="274"/>
      <c r="L781" s="274"/>
      <c r="M781" s="273"/>
      <c r="N781" s="273"/>
      <c r="O781" s="273"/>
      <c r="P781" s="273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  <c r="AA781" s="272"/>
      <c r="AB781" s="272"/>
      <c r="AC781" s="272"/>
      <c r="AD781" s="272"/>
      <c r="AE781" s="272"/>
      <c r="AF781" s="272"/>
      <c r="AG781" s="272"/>
      <c r="AH781" s="272"/>
      <c r="AI781" s="272"/>
      <c r="AJ781" s="272"/>
    </row>
    <row r="782" spans="1:36" ht="15.75" customHeight="1">
      <c r="A782" s="272"/>
      <c r="B782" s="274"/>
      <c r="C782" s="274"/>
      <c r="D782" s="273"/>
      <c r="E782" s="274"/>
      <c r="F782" s="274"/>
      <c r="G782" s="273"/>
      <c r="H782" s="273"/>
      <c r="I782" s="273"/>
      <c r="J782" s="273"/>
      <c r="K782" s="274"/>
      <c r="L782" s="274"/>
      <c r="M782" s="273"/>
      <c r="N782" s="273"/>
      <c r="O782" s="273"/>
      <c r="P782" s="273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  <c r="AA782" s="272"/>
      <c r="AB782" s="272"/>
      <c r="AC782" s="272"/>
      <c r="AD782" s="272"/>
      <c r="AE782" s="272"/>
      <c r="AF782" s="272"/>
      <c r="AG782" s="272"/>
      <c r="AH782" s="272"/>
      <c r="AI782" s="272"/>
      <c r="AJ782" s="272"/>
    </row>
    <row r="783" spans="1:36" ht="15.75" customHeight="1">
      <c r="A783" s="272"/>
      <c r="B783" s="274"/>
      <c r="C783" s="274"/>
      <c r="D783" s="273"/>
      <c r="E783" s="274"/>
      <c r="F783" s="274"/>
      <c r="G783" s="273"/>
      <c r="H783" s="273"/>
      <c r="I783" s="273"/>
      <c r="J783" s="273"/>
      <c r="K783" s="274"/>
      <c r="L783" s="274"/>
      <c r="M783" s="273"/>
      <c r="N783" s="273"/>
      <c r="O783" s="273"/>
      <c r="P783" s="273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  <c r="AA783" s="272"/>
      <c r="AB783" s="272"/>
      <c r="AC783" s="272"/>
      <c r="AD783" s="272"/>
      <c r="AE783" s="272"/>
      <c r="AF783" s="272"/>
      <c r="AG783" s="272"/>
      <c r="AH783" s="272"/>
      <c r="AI783" s="272"/>
      <c r="AJ783" s="272"/>
    </row>
    <row r="784" spans="1:36" ht="15.75" customHeight="1">
      <c r="A784" s="272"/>
      <c r="B784" s="274"/>
      <c r="C784" s="274"/>
      <c r="D784" s="273"/>
      <c r="E784" s="274"/>
      <c r="F784" s="274"/>
      <c r="G784" s="273"/>
      <c r="H784" s="273"/>
      <c r="I784" s="273"/>
      <c r="J784" s="273"/>
      <c r="K784" s="274"/>
      <c r="L784" s="274"/>
      <c r="M784" s="273"/>
      <c r="N784" s="273"/>
      <c r="O784" s="273"/>
      <c r="P784" s="273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  <c r="AA784" s="272"/>
      <c r="AB784" s="272"/>
      <c r="AC784" s="272"/>
      <c r="AD784" s="272"/>
      <c r="AE784" s="272"/>
      <c r="AF784" s="272"/>
      <c r="AG784" s="272"/>
      <c r="AH784" s="272"/>
      <c r="AI784" s="272"/>
      <c r="AJ784" s="272"/>
    </row>
    <row r="785" spans="1:36" ht="15.75" customHeight="1">
      <c r="A785" s="272"/>
      <c r="B785" s="274"/>
      <c r="C785" s="274"/>
      <c r="D785" s="273"/>
      <c r="E785" s="274"/>
      <c r="F785" s="274"/>
      <c r="G785" s="273"/>
      <c r="H785" s="273"/>
      <c r="I785" s="273"/>
      <c r="J785" s="273"/>
      <c r="K785" s="274"/>
      <c r="L785" s="274"/>
      <c r="M785" s="273"/>
      <c r="N785" s="273"/>
      <c r="O785" s="273"/>
      <c r="P785" s="273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  <c r="AA785" s="272"/>
      <c r="AB785" s="272"/>
      <c r="AC785" s="272"/>
      <c r="AD785" s="272"/>
      <c r="AE785" s="272"/>
      <c r="AF785" s="272"/>
      <c r="AG785" s="272"/>
      <c r="AH785" s="272"/>
      <c r="AI785" s="272"/>
      <c r="AJ785" s="272"/>
    </row>
    <row r="786" spans="1:36" ht="15.75" customHeight="1">
      <c r="A786" s="272"/>
      <c r="B786" s="274"/>
      <c r="C786" s="274"/>
      <c r="D786" s="273"/>
      <c r="E786" s="274"/>
      <c r="F786" s="274"/>
      <c r="G786" s="273"/>
      <c r="H786" s="273"/>
      <c r="I786" s="273"/>
      <c r="J786" s="273"/>
      <c r="K786" s="274"/>
      <c r="L786" s="274"/>
      <c r="M786" s="273"/>
      <c r="N786" s="273"/>
      <c r="O786" s="273"/>
      <c r="P786" s="273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  <c r="AA786" s="272"/>
      <c r="AB786" s="272"/>
      <c r="AC786" s="272"/>
      <c r="AD786" s="272"/>
      <c r="AE786" s="272"/>
      <c r="AF786" s="272"/>
      <c r="AG786" s="272"/>
      <c r="AH786" s="272"/>
      <c r="AI786" s="272"/>
      <c r="AJ786" s="272"/>
    </row>
    <row r="787" spans="1:36" ht="15.75" customHeight="1">
      <c r="A787" s="272"/>
      <c r="B787" s="274"/>
      <c r="C787" s="274"/>
      <c r="D787" s="273"/>
      <c r="E787" s="274"/>
      <c r="F787" s="274"/>
      <c r="G787" s="273"/>
      <c r="H787" s="273"/>
      <c r="I787" s="273"/>
      <c r="J787" s="273"/>
      <c r="K787" s="274"/>
      <c r="L787" s="274"/>
      <c r="M787" s="273"/>
      <c r="N787" s="273"/>
      <c r="O787" s="273"/>
      <c r="P787" s="273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  <c r="AA787" s="272"/>
      <c r="AB787" s="272"/>
      <c r="AC787" s="272"/>
      <c r="AD787" s="272"/>
      <c r="AE787" s="272"/>
      <c r="AF787" s="272"/>
      <c r="AG787" s="272"/>
      <c r="AH787" s="272"/>
      <c r="AI787" s="272"/>
      <c r="AJ787" s="272"/>
    </row>
    <row r="788" spans="1:36" ht="15.75" customHeight="1">
      <c r="A788" s="272"/>
      <c r="B788" s="274"/>
      <c r="C788" s="274"/>
      <c r="D788" s="273"/>
      <c r="E788" s="274"/>
      <c r="F788" s="274"/>
      <c r="G788" s="273"/>
      <c r="H788" s="273"/>
      <c r="I788" s="273"/>
      <c r="J788" s="273"/>
      <c r="K788" s="274"/>
      <c r="L788" s="274"/>
      <c r="M788" s="273"/>
      <c r="N788" s="273"/>
      <c r="O788" s="273"/>
      <c r="P788" s="273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  <c r="AA788" s="272"/>
      <c r="AB788" s="272"/>
      <c r="AC788" s="272"/>
      <c r="AD788" s="272"/>
      <c r="AE788" s="272"/>
      <c r="AF788" s="272"/>
      <c r="AG788" s="272"/>
      <c r="AH788" s="272"/>
      <c r="AI788" s="272"/>
      <c r="AJ788" s="272"/>
    </row>
    <row r="789" spans="1:36" ht="15.75" customHeight="1">
      <c r="A789" s="272"/>
      <c r="B789" s="274"/>
      <c r="C789" s="274"/>
      <c r="D789" s="273"/>
      <c r="E789" s="274"/>
      <c r="F789" s="274"/>
      <c r="G789" s="273"/>
      <c r="H789" s="273"/>
      <c r="I789" s="273"/>
      <c r="J789" s="273"/>
      <c r="K789" s="274"/>
      <c r="L789" s="274"/>
      <c r="M789" s="273"/>
      <c r="N789" s="273"/>
      <c r="O789" s="273"/>
      <c r="P789" s="273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  <c r="AA789" s="272"/>
      <c r="AB789" s="272"/>
      <c r="AC789" s="272"/>
      <c r="AD789" s="272"/>
      <c r="AE789" s="272"/>
      <c r="AF789" s="272"/>
      <c r="AG789" s="272"/>
      <c r="AH789" s="272"/>
      <c r="AI789" s="272"/>
      <c r="AJ789" s="272"/>
    </row>
    <row r="790" spans="1:36" ht="15.75" customHeight="1">
      <c r="A790" s="272"/>
      <c r="B790" s="274"/>
      <c r="C790" s="274"/>
      <c r="D790" s="273"/>
      <c r="E790" s="274"/>
      <c r="F790" s="274"/>
      <c r="G790" s="273"/>
      <c r="H790" s="273"/>
      <c r="I790" s="273"/>
      <c r="J790" s="273"/>
      <c r="K790" s="274"/>
      <c r="L790" s="274"/>
      <c r="M790" s="273"/>
      <c r="N790" s="273"/>
      <c r="O790" s="273"/>
      <c r="P790" s="273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  <c r="AA790" s="272"/>
      <c r="AB790" s="272"/>
      <c r="AC790" s="272"/>
      <c r="AD790" s="272"/>
      <c r="AE790" s="272"/>
      <c r="AF790" s="272"/>
      <c r="AG790" s="272"/>
      <c r="AH790" s="272"/>
      <c r="AI790" s="272"/>
      <c r="AJ790" s="272"/>
    </row>
    <row r="791" spans="1:36" ht="15.75" customHeight="1">
      <c r="A791" s="272"/>
      <c r="B791" s="274"/>
      <c r="C791" s="274"/>
      <c r="D791" s="273"/>
      <c r="E791" s="274"/>
      <c r="F791" s="274"/>
      <c r="G791" s="273"/>
      <c r="H791" s="273"/>
      <c r="I791" s="273"/>
      <c r="J791" s="273"/>
      <c r="K791" s="274"/>
      <c r="L791" s="274"/>
      <c r="M791" s="273"/>
      <c r="N791" s="273"/>
      <c r="O791" s="273"/>
      <c r="P791" s="273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  <c r="AA791" s="272"/>
      <c r="AB791" s="272"/>
      <c r="AC791" s="272"/>
      <c r="AD791" s="272"/>
      <c r="AE791" s="272"/>
      <c r="AF791" s="272"/>
      <c r="AG791" s="272"/>
      <c r="AH791" s="272"/>
      <c r="AI791" s="272"/>
      <c r="AJ791" s="272"/>
    </row>
    <row r="792" spans="1:36" ht="15.75" customHeight="1">
      <c r="A792" s="272"/>
      <c r="B792" s="274"/>
      <c r="C792" s="274"/>
      <c r="D792" s="273"/>
      <c r="E792" s="274"/>
      <c r="F792" s="274"/>
      <c r="G792" s="273"/>
      <c r="H792" s="273"/>
      <c r="I792" s="273"/>
      <c r="J792" s="273"/>
      <c r="K792" s="274"/>
      <c r="L792" s="274"/>
      <c r="M792" s="273"/>
      <c r="N792" s="273"/>
      <c r="O792" s="273"/>
      <c r="P792" s="273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</row>
    <row r="793" spans="1:36" ht="15.75" customHeight="1">
      <c r="A793" s="272"/>
      <c r="B793" s="274"/>
      <c r="C793" s="274"/>
      <c r="D793" s="273"/>
      <c r="E793" s="274"/>
      <c r="F793" s="274"/>
      <c r="G793" s="273"/>
      <c r="H793" s="273"/>
      <c r="I793" s="273"/>
      <c r="J793" s="273"/>
      <c r="K793" s="274"/>
      <c r="L793" s="274"/>
      <c r="M793" s="273"/>
      <c r="N793" s="273"/>
      <c r="O793" s="273"/>
      <c r="P793" s="273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</row>
    <row r="794" spans="1:36" ht="15.75" customHeight="1">
      <c r="A794" s="272"/>
      <c r="B794" s="274"/>
      <c r="C794" s="274"/>
      <c r="D794" s="273"/>
      <c r="E794" s="274"/>
      <c r="F794" s="274"/>
      <c r="G794" s="273"/>
      <c r="H794" s="273"/>
      <c r="I794" s="273"/>
      <c r="J794" s="273"/>
      <c r="K794" s="274"/>
      <c r="L794" s="274"/>
      <c r="M794" s="273"/>
      <c r="N794" s="273"/>
      <c r="O794" s="273"/>
      <c r="P794" s="273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</row>
    <row r="795" spans="1:36" ht="15.75" customHeight="1">
      <c r="A795" s="272"/>
      <c r="B795" s="274"/>
      <c r="C795" s="274"/>
      <c r="D795" s="273"/>
      <c r="E795" s="274"/>
      <c r="F795" s="274"/>
      <c r="G795" s="273"/>
      <c r="H795" s="273"/>
      <c r="I795" s="273"/>
      <c r="J795" s="273"/>
      <c r="K795" s="274"/>
      <c r="L795" s="274"/>
      <c r="M795" s="273"/>
      <c r="N795" s="273"/>
      <c r="O795" s="273"/>
      <c r="P795" s="273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  <c r="AA795" s="272"/>
      <c r="AB795" s="272"/>
      <c r="AC795" s="272"/>
      <c r="AD795" s="272"/>
      <c r="AE795" s="272"/>
      <c r="AF795" s="272"/>
      <c r="AG795" s="272"/>
      <c r="AH795" s="272"/>
      <c r="AI795" s="272"/>
      <c r="AJ795" s="272"/>
    </row>
    <row r="796" spans="1:36" ht="15.75" customHeight="1">
      <c r="A796" s="272"/>
      <c r="B796" s="274"/>
      <c r="C796" s="274"/>
      <c r="D796" s="273"/>
      <c r="E796" s="274"/>
      <c r="F796" s="274"/>
      <c r="G796" s="273"/>
      <c r="H796" s="273"/>
      <c r="I796" s="273"/>
      <c r="J796" s="273"/>
      <c r="K796" s="274"/>
      <c r="L796" s="274"/>
      <c r="M796" s="273"/>
      <c r="N796" s="273"/>
      <c r="O796" s="273"/>
      <c r="P796" s="273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  <c r="AA796" s="272"/>
      <c r="AB796" s="272"/>
      <c r="AC796" s="272"/>
      <c r="AD796" s="272"/>
      <c r="AE796" s="272"/>
      <c r="AF796" s="272"/>
      <c r="AG796" s="272"/>
      <c r="AH796" s="272"/>
      <c r="AI796" s="272"/>
      <c r="AJ796" s="272"/>
    </row>
    <row r="797" spans="1:36" ht="15.75" customHeight="1">
      <c r="A797" s="272"/>
      <c r="B797" s="274"/>
      <c r="C797" s="274"/>
      <c r="D797" s="273"/>
      <c r="E797" s="274"/>
      <c r="F797" s="274"/>
      <c r="G797" s="273"/>
      <c r="H797" s="273"/>
      <c r="I797" s="273"/>
      <c r="J797" s="273"/>
      <c r="K797" s="274"/>
      <c r="L797" s="274"/>
      <c r="M797" s="273"/>
      <c r="N797" s="273"/>
      <c r="O797" s="273"/>
      <c r="P797" s="273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  <c r="AA797" s="272"/>
      <c r="AB797" s="272"/>
      <c r="AC797" s="272"/>
      <c r="AD797" s="272"/>
      <c r="AE797" s="272"/>
      <c r="AF797" s="272"/>
      <c r="AG797" s="272"/>
      <c r="AH797" s="272"/>
      <c r="AI797" s="272"/>
      <c r="AJ797" s="272"/>
    </row>
    <row r="798" spans="1:36" ht="15.75" customHeight="1">
      <c r="A798" s="272"/>
      <c r="B798" s="274"/>
      <c r="C798" s="274"/>
      <c r="D798" s="273"/>
      <c r="E798" s="274"/>
      <c r="F798" s="274"/>
      <c r="G798" s="273"/>
      <c r="H798" s="273"/>
      <c r="I798" s="273"/>
      <c r="J798" s="273"/>
      <c r="K798" s="274"/>
      <c r="L798" s="274"/>
      <c r="M798" s="273"/>
      <c r="N798" s="273"/>
      <c r="O798" s="273"/>
      <c r="P798" s="273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  <c r="AA798" s="272"/>
      <c r="AB798" s="272"/>
      <c r="AC798" s="272"/>
      <c r="AD798" s="272"/>
      <c r="AE798" s="272"/>
      <c r="AF798" s="272"/>
      <c r="AG798" s="272"/>
      <c r="AH798" s="272"/>
      <c r="AI798" s="272"/>
      <c r="AJ798" s="272"/>
    </row>
    <row r="799" spans="1:36" ht="15.75" customHeight="1">
      <c r="A799" s="272"/>
      <c r="B799" s="274"/>
      <c r="C799" s="274"/>
      <c r="D799" s="273"/>
      <c r="E799" s="274"/>
      <c r="F799" s="274"/>
      <c r="G799" s="273"/>
      <c r="H799" s="273"/>
      <c r="I799" s="273"/>
      <c r="J799" s="273"/>
      <c r="K799" s="274"/>
      <c r="L799" s="274"/>
      <c r="M799" s="273"/>
      <c r="N799" s="273"/>
      <c r="O799" s="273"/>
      <c r="P799" s="273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  <c r="AA799" s="272"/>
      <c r="AB799" s="272"/>
      <c r="AC799" s="272"/>
      <c r="AD799" s="272"/>
      <c r="AE799" s="272"/>
      <c r="AF799" s="272"/>
      <c r="AG799" s="272"/>
      <c r="AH799" s="272"/>
      <c r="AI799" s="272"/>
      <c r="AJ799" s="272"/>
    </row>
    <row r="800" spans="1:36" ht="15.75" customHeight="1">
      <c r="A800" s="272"/>
      <c r="B800" s="274"/>
      <c r="C800" s="274"/>
      <c r="D800" s="273"/>
      <c r="E800" s="274"/>
      <c r="F800" s="274"/>
      <c r="G800" s="273"/>
      <c r="H800" s="273"/>
      <c r="I800" s="273"/>
      <c r="J800" s="273"/>
      <c r="K800" s="274"/>
      <c r="L800" s="274"/>
      <c r="M800" s="273"/>
      <c r="N800" s="273"/>
      <c r="O800" s="273"/>
      <c r="P800" s="273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  <c r="AA800" s="272"/>
      <c r="AB800" s="272"/>
      <c r="AC800" s="272"/>
      <c r="AD800" s="272"/>
      <c r="AE800" s="272"/>
      <c r="AF800" s="272"/>
      <c r="AG800" s="272"/>
      <c r="AH800" s="272"/>
      <c r="AI800" s="272"/>
      <c r="AJ800" s="272"/>
    </row>
    <row r="801" spans="1:36" ht="15.75" customHeight="1">
      <c r="A801" s="272"/>
      <c r="B801" s="274"/>
      <c r="C801" s="274"/>
      <c r="D801" s="273"/>
      <c r="E801" s="274"/>
      <c r="F801" s="274"/>
      <c r="G801" s="273"/>
      <c r="H801" s="273"/>
      <c r="I801" s="273"/>
      <c r="J801" s="273"/>
      <c r="K801" s="274"/>
      <c r="L801" s="274"/>
      <c r="M801" s="273"/>
      <c r="N801" s="273"/>
      <c r="O801" s="273"/>
      <c r="P801" s="273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  <c r="AA801" s="272"/>
      <c r="AB801" s="272"/>
      <c r="AC801" s="272"/>
      <c r="AD801" s="272"/>
      <c r="AE801" s="272"/>
      <c r="AF801" s="272"/>
      <c r="AG801" s="272"/>
      <c r="AH801" s="272"/>
      <c r="AI801" s="272"/>
      <c r="AJ801" s="272"/>
    </row>
    <row r="802" spans="1:36" ht="15.75" customHeight="1">
      <c r="A802" s="272"/>
      <c r="B802" s="274"/>
      <c r="C802" s="274"/>
      <c r="D802" s="273"/>
      <c r="E802" s="274"/>
      <c r="F802" s="274"/>
      <c r="G802" s="273"/>
      <c r="H802" s="273"/>
      <c r="I802" s="273"/>
      <c r="J802" s="273"/>
      <c r="K802" s="274"/>
      <c r="L802" s="274"/>
      <c r="M802" s="273"/>
      <c r="N802" s="273"/>
      <c r="O802" s="273"/>
      <c r="P802" s="273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  <c r="AA802" s="272"/>
      <c r="AB802" s="272"/>
      <c r="AC802" s="272"/>
      <c r="AD802" s="272"/>
      <c r="AE802" s="272"/>
      <c r="AF802" s="272"/>
      <c r="AG802" s="272"/>
      <c r="AH802" s="272"/>
      <c r="AI802" s="272"/>
      <c r="AJ802" s="272"/>
    </row>
    <row r="803" spans="1:36" ht="15.75" customHeight="1">
      <c r="A803" s="272"/>
      <c r="B803" s="274"/>
      <c r="C803" s="274"/>
      <c r="D803" s="273"/>
      <c r="E803" s="274"/>
      <c r="F803" s="274"/>
      <c r="G803" s="273"/>
      <c r="H803" s="273"/>
      <c r="I803" s="273"/>
      <c r="J803" s="273"/>
      <c r="K803" s="274"/>
      <c r="L803" s="274"/>
      <c r="M803" s="273"/>
      <c r="N803" s="273"/>
      <c r="O803" s="273"/>
      <c r="P803" s="273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  <c r="AA803" s="272"/>
      <c r="AB803" s="272"/>
      <c r="AC803" s="272"/>
      <c r="AD803" s="272"/>
      <c r="AE803" s="272"/>
      <c r="AF803" s="272"/>
      <c r="AG803" s="272"/>
      <c r="AH803" s="272"/>
      <c r="AI803" s="272"/>
      <c r="AJ803" s="272"/>
    </row>
    <row r="804" spans="1:36" ht="15.75" customHeight="1">
      <c r="A804" s="272"/>
      <c r="B804" s="274"/>
      <c r="C804" s="274"/>
      <c r="D804" s="273"/>
      <c r="E804" s="274"/>
      <c r="F804" s="274"/>
      <c r="G804" s="273"/>
      <c r="H804" s="273"/>
      <c r="I804" s="273"/>
      <c r="J804" s="273"/>
      <c r="K804" s="274"/>
      <c r="L804" s="274"/>
      <c r="M804" s="273"/>
      <c r="N804" s="273"/>
      <c r="O804" s="273"/>
      <c r="P804" s="273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  <c r="AA804" s="272"/>
      <c r="AB804" s="272"/>
      <c r="AC804" s="272"/>
      <c r="AD804" s="272"/>
      <c r="AE804" s="272"/>
      <c r="AF804" s="272"/>
      <c r="AG804" s="272"/>
      <c r="AH804" s="272"/>
      <c r="AI804" s="272"/>
      <c r="AJ804" s="272"/>
    </row>
    <row r="805" spans="1:36" ht="15.75" customHeight="1">
      <c r="A805" s="272"/>
      <c r="B805" s="274"/>
      <c r="C805" s="274"/>
      <c r="D805" s="273"/>
      <c r="E805" s="274"/>
      <c r="F805" s="274"/>
      <c r="G805" s="273"/>
      <c r="H805" s="273"/>
      <c r="I805" s="273"/>
      <c r="J805" s="273"/>
      <c r="K805" s="274"/>
      <c r="L805" s="274"/>
      <c r="M805" s="273"/>
      <c r="N805" s="273"/>
      <c r="O805" s="273"/>
      <c r="P805" s="273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  <c r="AA805" s="272"/>
      <c r="AB805" s="272"/>
      <c r="AC805" s="272"/>
      <c r="AD805" s="272"/>
      <c r="AE805" s="272"/>
      <c r="AF805" s="272"/>
      <c r="AG805" s="272"/>
      <c r="AH805" s="272"/>
      <c r="AI805" s="272"/>
      <c r="AJ805" s="272"/>
    </row>
    <row r="806" spans="1:36" ht="15.75" customHeight="1">
      <c r="A806" s="272"/>
      <c r="B806" s="274"/>
      <c r="C806" s="274"/>
      <c r="D806" s="273"/>
      <c r="E806" s="274"/>
      <c r="F806" s="274"/>
      <c r="G806" s="273"/>
      <c r="H806" s="273"/>
      <c r="I806" s="273"/>
      <c r="J806" s="273"/>
      <c r="K806" s="274"/>
      <c r="L806" s="274"/>
      <c r="M806" s="273"/>
      <c r="N806" s="273"/>
      <c r="O806" s="273"/>
      <c r="P806" s="273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  <c r="AA806" s="272"/>
      <c r="AB806" s="272"/>
      <c r="AC806" s="272"/>
      <c r="AD806" s="272"/>
      <c r="AE806" s="272"/>
      <c r="AF806" s="272"/>
      <c r="AG806" s="272"/>
      <c r="AH806" s="272"/>
      <c r="AI806" s="272"/>
      <c r="AJ806" s="272"/>
    </row>
    <row r="807" spans="1:36" ht="15.75" customHeight="1">
      <c r="A807" s="272"/>
      <c r="B807" s="274"/>
      <c r="C807" s="274"/>
      <c r="D807" s="273"/>
      <c r="E807" s="274"/>
      <c r="F807" s="274"/>
      <c r="G807" s="273"/>
      <c r="H807" s="273"/>
      <c r="I807" s="273"/>
      <c r="J807" s="273"/>
      <c r="K807" s="274"/>
      <c r="L807" s="274"/>
      <c r="M807" s="273"/>
      <c r="N807" s="273"/>
      <c r="O807" s="273"/>
      <c r="P807" s="273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  <c r="AA807" s="272"/>
      <c r="AB807" s="272"/>
      <c r="AC807" s="272"/>
      <c r="AD807" s="272"/>
      <c r="AE807" s="272"/>
      <c r="AF807" s="272"/>
      <c r="AG807" s="272"/>
      <c r="AH807" s="272"/>
      <c r="AI807" s="272"/>
      <c r="AJ807" s="272"/>
    </row>
    <row r="808" spans="1:36" ht="15.75" customHeight="1">
      <c r="A808" s="272"/>
      <c r="B808" s="274"/>
      <c r="C808" s="274"/>
      <c r="D808" s="273"/>
      <c r="E808" s="274"/>
      <c r="F808" s="274"/>
      <c r="G808" s="273"/>
      <c r="H808" s="273"/>
      <c r="I808" s="273"/>
      <c r="J808" s="273"/>
      <c r="K808" s="274"/>
      <c r="L808" s="274"/>
      <c r="M808" s="273"/>
      <c r="N808" s="273"/>
      <c r="O808" s="273"/>
      <c r="P808" s="273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  <c r="AA808" s="272"/>
      <c r="AB808" s="272"/>
      <c r="AC808" s="272"/>
      <c r="AD808" s="272"/>
      <c r="AE808" s="272"/>
      <c r="AF808" s="272"/>
      <c r="AG808" s="272"/>
      <c r="AH808" s="272"/>
      <c r="AI808" s="272"/>
      <c r="AJ808" s="272"/>
    </row>
    <row r="809" spans="1:36" ht="15.75" customHeight="1">
      <c r="A809" s="272"/>
      <c r="B809" s="274"/>
      <c r="C809" s="274"/>
      <c r="D809" s="273"/>
      <c r="E809" s="274"/>
      <c r="F809" s="274"/>
      <c r="G809" s="273"/>
      <c r="H809" s="273"/>
      <c r="I809" s="273"/>
      <c r="J809" s="273"/>
      <c r="K809" s="274"/>
      <c r="L809" s="274"/>
      <c r="M809" s="273"/>
      <c r="N809" s="273"/>
      <c r="O809" s="273"/>
      <c r="P809" s="273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  <c r="AA809" s="272"/>
      <c r="AB809" s="272"/>
      <c r="AC809" s="272"/>
      <c r="AD809" s="272"/>
      <c r="AE809" s="272"/>
      <c r="AF809" s="272"/>
      <c r="AG809" s="272"/>
      <c r="AH809" s="272"/>
      <c r="AI809" s="272"/>
      <c r="AJ809" s="272"/>
    </row>
    <row r="810" spans="1:36" ht="15.75" customHeight="1">
      <c r="A810" s="272"/>
      <c r="B810" s="274"/>
      <c r="C810" s="274"/>
      <c r="D810" s="273"/>
      <c r="E810" s="274"/>
      <c r="F810" s="274"/>
      <c r="G810" s="273"/>
      <c r="H810" s="273"/>
      <c r="I810" s="273"/>
      <c r="J810" s="273"/>
      <c r="K810" s="274"/>
      <c r="L810" s="274"/>
      <c r="M810" s="273"/>
      <c r="N810" s="273"/>
      <c r="O810" s="273"/>
      <c r="P810" s="273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  <c r="AA810" s="272"/>
      <c r="AB810" s="272"/>
      <c r="AC810" s="272"/>
      <c r="AD810" s="272"/>
      <c r="AE810" s="272"/>
      <c r="AF810" s="272"/>
      <c r="AG810" s="272"/>
      <c r="AH810" s="272"/>
      <c r="AI810" s="272"/>
      <c r="AJ810" s="272"/>
    </row>
    <row r="811" spans="1:36" ht="15.75" customHeight="1">
      <c r="A811" s="272"/>
      <c r="B811" s="274"/>
      <c r="C811" s="274"/>
      <c r="D811" s="273"/>
      <c r="E811" s="274"/>
      <c r="F811" s="274"/>
      <c r="G811" s="273"/>
      <c r="H811" s="273"/>
      <c r="I811" s="273"/>
      <c r="J811" s="273"/>
      <c r="K811" s="274"/>
      <c r="L811" s="274"/>
      <c r="M811" s="273"/>
      <c r="N811" s="273"/>
      <c r="O811" s="273"/>
      <c r="P811" s="273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  <c r="AA811" s="272"/>
      <c r="AB811" s="272"/>
      <c r="AC811" s="272"/>
      <c r="AD811" s="272"/>
      <c r="AE811" s="272"/>
      <c r="AF811" s="272"/>
      <c r="AG811" s="272"/>
      <c r="AH811" s="272"/>
      <c r="AI811" s="272"/>
      <c r="AJ811" s="272"/>
    </row>
    <row r="812" spans="1:36" ht="15.75" customHeight="1">
      <c r="A812" s="272"/>
      <c r="B812" s="274"/>
      <c r="C812" s="274"/>
      <c r="D812" s="273"/>
      <c r="E812" s="274"/>
      <c r="F812" s="274"/>
      <c r="G812" s="273"/>
      <c r="H812" s="273"/>
      <c r="I812" s="273"/>
      <c r="J812" s="273"/>
      <c r="K812" s="274"/>
      <c r="L812" s="274"/>
      <c r="M812" s="273"/>
      <c r="N812" s="273"/>
      <c r="O812" s="273"/>
      <c r="P812" s="273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  <c r="AA812" s="272"/>
      <c r="AB812" s="272"/>
      <c r="AC812" s="272"/>
      <c r="AD812" s="272"/>
      <c r="AE812" s="272"/>
      <c r="AF812" s="272"/>
      <c r="AG812" s="272"/>
      <c r="AH812" s="272"/>
      <c r="AI812" s="272"/>
      <c r="AJ812" s="272"/>
    </row>
    <row r="813" spans="1:36" ht="15.75" customHeight="1">
      <c r="A813" s="272"/>
      <c r="B813" s="274"/>
      <c r="C813" s="274"/>
      <c r="D813" s="273"/>
      <c r="E813" s="274"/>
      <c r="F813" s="274"/>
      <c r="G813" s="273"/>
      <c r="H813" s="273"/>
      <c r="I813" s="273"/>
      <c r="J813" s="273"/>
      <c r="K813" s="274"/>
      <c r="L813" s="274"/>
      <c r="M813" s="273"/>
      <c r="N813" s="273"/>
      <c r="O813" s="273"/>
      <c r="P813" s="273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  <c r="AA813" s="272"/>
      <c r="AB813" s="272"/>
      <c r="AC813" s="272"/>
      <c r="AD813" s="272"/>
      <c r="AE813" s="272"/>
      <c r="AF813" s="272"/>
      <c r="AG813" s="272"/>
      <c r="AH813" s="272"/>
      <c r="AI813" s="272"/>
      <c r="AJ813" s="272"/>
    </row>
    <row r="814" spans="1:36" ht="15.75" customHeight="1">
      <c r="A814" s="272"/>
      <c r="B814" s="274"/>
      <c r="C814" s="274"/>
      <c r="D814" s="273"/>
      <c r="E814" s="274"/>
      <c r="F814" s="274"/>
      <c r="G814" s="273"/>
      <c r="H814" s="273"/>
      <c r="I814" s="273"/>
      <c r="J814" s="273"/>
      <c r="K814" s="274"/>
      <c r="L814" s="274"/>
      <c r="M814" s="273"/>
      <c r="N814" s="273"/>
      <c r="O814" s="273"/>
      <c r="P814" s="273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  <c r="AA814" s="272"/>
      <c r="AB814" s="272"/>
      <c r="AC814" s="272"/>
      <c r="AD814" s="272"/>
      <c r="AE814" s="272"/>
      <c r="AF814" s="272"/>
      <c r="AG814" s="272"/>
      <c r="AH814" s="272"/>
      <c r="AI814" s="272"/>
      <c r="AJ814" s="272"/>
    </row>
    <row r="815" spans="1:36" ht="15.75" customHeight="1">
      <c r="A815" s="272"/>
      <c r="B815" s="274"/>
      <c r="C815" s="274"/>
      <c r="D815" s="273"/>
      <c r="E815" s="274"/>
      <c r="F815" s="274"/>
      <c r="G815" s="273"/>
      <c r="H815" s="273"/>
      <c r="I815" s="273"/>
      <c r="J815" s="273"/>
      <c r="K815" s="274"/>
      <c r="L815" s="274"/>
      <c r="M815" s="273"/>
      <c r="N815" s="273"/>
      <c r="O815" s="273"/>
      <c r="P815" s="273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  <c r="AA815" s="272"/>
      <c r="AB815" s="272"/>
      <c r="AC815" s="272"/>
      <c r="AD815" s="272"/>
      <c r="AE815" s="272"/>
      <c r="AF815" s="272"/>
      <c r="AG815" s="272"/>
      <c r="AH815" s="272"/>
      <c r="AI815" s="272"/>
      <c r="AJ815" s="272"/>
    </row>
    <row r="816" spans="1:36" ht="15.75" customHeight="1">
      <c r="A816" s="272"/>
      <c r="B816" s="274"/>
      <c r="C816" s="274"/>
      <c r="D816" s="273"/>
      <c r="E816" s="274"/>
      <c r="F816" s="274"/>
      <c r="G816" s="273"/>
      <c r="H816" s="273"/>
      <c r="I816" s="273"/>
      <c r="J816" s="273"/>
      <c r="K816" s="274"/>
      <c r="L816" s="274"/>
      <c r="M816" s="273"/>
      <c r="N816" s="273"/>
      <c r="O816" s="273"/>
      <c r="P816" s="273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  <c r="AA816" s="272"/>
      <c r="AB816" s="272"/>
      <c r="AC816" s="272"/>
      <c r="AD816" s="272"/>
      <c r="AE816" s="272"/>
      <c r="AF816" s="272"/>
      <c r="AG816" s="272"/>
      <c r="AH816" s="272"/>
      <c r="AI816" s="272"/>
      <c r="AJ816" s="272"/>
    </row>
    <row r="817" spans="1:36" ht="15.75" customHeight="1">
      <c r="A817" s="272"/>
      <c r="B817" s="274"/>
      <c r="C817" s="274"/>
      <c r="D817" s="273"/>
      <c r="E817" s="274"/>
      <c r="F817" s="274"/>
      <c r="G817" s="273"/>
      <c r="H817" s="273"/>
      <c r="I817" s="273"/>
      <c r="J817" s="273"/>
      <c r="K817" s="274"/>
      <c r="L817" s="274"/>
      <c r="M817" s="273"/>
      <c r="N817" s="273"/>
      <c r="O817" s="273"/>
      <c r="P817" s="273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  <c r="AA817" s="272"/>
      <c r="AB817" s="272"/>
      <c r="AC817" s="272"/>
      <c r="AD817" s="272"/>
      <c r="AE817" s="272"/>
      <c r="AF817" s="272"/>
      <c r="AG817" s="272"/>
      <c r="AH817" s="272"/>
      <c r="AI817" s="272"/>
      <c r="AJ817" s="272"/>
    </row>
    <row r="818" spans="1:36" ht="15.75" customHeight="1">
      <c r="A818" s="272"/>
      <c r="B818" s="274"/>
      <c r="C818" s="274"/>
      <c r="D818" s="273"/>
      <c r="E818" s="274"/>
      <c r="F818" s="274"/>
      <c r="G818" s="273"/>
      <c r="H818" s="273"/>
      <c r="I818" s="273"/>
      <c r="J818" s="273"/>
      <c r="K818" s="274"/>
      <c r="L818" s="274"/>
      <c r="M818" s="273"/>
      <c r="N818" s="273"/>
      <c r="O818" s="273"/>
      <c r="P818" s="273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  <c r="AA818" s="272"/>
      <c r="AB818" s="272"/>
      <c r="AC818" s="272"/>
      <c r="AD818" s="272"/>
      <c r="AE818" s="272"/>
      <c r="AF818" s="272"/>
      <c r="AG818" s="272"/>
      <c r="AH818" s="272"/>
      <c r="AI818" s="272"/>
      <c r="AJ818" s="272"/>
    </row>
    <row r="819" spans="1:36" ht="15.75" customHeight="1">
      <c r="A819" s="272"/>
      <c r="B819" s="274"/>
      <c r="C819" s="274"/>
      <c r="D819" s="273"/>
      <c r="E819" s="274"/>
      <c r="F819" s="274"/>
      <c r="G819" s="273"/>
      <c r="H819" s="273"/>
      <c r="I819" s="273"/>
      <c r="J819" s="273"/>
      <c r="K819" s="274"/>
      <c r="L819" s="274"/>
      <c r="M819" s="273"/>
      <c r="N819" s="273"/>
      <c r="O819" s="273"/>
      <c r="P819" s="273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  <c r="AA819" s="272"/>
      <c r="AB819" s="272"/>
      <c r="AC819" s="272"/>
      <c r="AD819" s="272"/>
      <c r="AE819" s="272"/>
      <c r="AF819" s="272"/>
      <c r="AG819" s="272"/>
      <c r="AH819" s="272"/>
      <c r="AI819" s="272"/>
      <c r="AJ819" s="272"/>
    </row>
    <row r="820" spans="1:36" ht="15.75" customHeight="1">
      <c r="A820" s="272"/>
      <c r="B820" s="274"/>
      <c r="C820" s="274"/>
      <c r="D820" s="273"/>
      <c r="E820" s="274"/>
      <c r="F820" s="274"/>
      <c r="G820" s="273"/>
      <c r="H820" s="273"/>
      <c r="I820" s="273"/>
      <c r="J820" s="273"/>
      <c r="K820" s="274"/>
      <c r="L820" s="274"/>
      <c r="M820" s="273"/>
      <c r="N820" s="273"/>
      <c r="O820" s="273"/>
      <c r="P820" s="273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  <c r="AA820" s="272"/>
      <c r="AB820" s="272"/>
      <c r="AC820" s="272"/>
      <c r="AD820" s="272"/>
      <c r="AE820" s="272"/>
      <c r="AF820" s="272"/>
      <c r="AG820" s="272"/>
      <c r="AH820" s="272"/>
      <c r="AI820" s="272"/>
      <c r="AJ820" s="272"/>
    </row>
    <row r="821" spans="1:36" ht="15.75" customHeight="1">
      <c r="A821" s="272"/>
      <c r="B821" s="274"/>
      <c r="C821" s="274"/>
      <c r="D821" s="273"/>
      <c r="E821" s="274"/>
      <c r="F821" s="274"/>
      <c r="G821" s="273"/>
      <c r="H821" s="273"/>
      <c r="I821" s="273"/>
      <c r="J821" s="273"/>
      <c r="K821" s="274"/>
      <c r="L821" s="274"/>
      <c r="M821" s="273"/>
      <c r="N821" s="273"/>
      <c r="O821" s="273"/>
      <c r="P821" s="273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  <c r="AA821" s="272"/>
      <c r="AB821" s="272"/>
      <c r="AC821" s="272"/>
      <c r="AD821" s="272"/>
      <c r="AE821" s="272"/>
      <c r="AF821" s="272"/>
      <c r="AG821" s="272"/>
      <c r="AH821" s="272"/>
      <c r="AI821" s="272"/>
      <c r="AJ821" s="272"/>
    </row>
    <row r="822" spans="1:36" ht="15.75" customHeight="1">
      <c r="A822" s="272"/>
      <c r="B822" s="274"/>
      <c r="C822" s="274"/>
      <c r="D822" s="273"/>
      <c r="E822" s="274"/>
      <c r="F822" s="274"/>
      <c r="G822" s="273"/>
      <c r="H822" s="273"/>
      <c r="I822" s="273"/>
      <c r="J822" s="273"/>
      <c r="K822" s="274"/>
      <c r="L822" s="274"/>
      <c r="M822" s="273"/>
      <c r="N822" s="273"/>
      <c r="O822" s="273"/>
      <c r="P822" s="273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  <c r="AA822" s="272"/>
      <c r="AB822" s="272"/>
      <c r="AC822" s="272"/>
      <c r="AD822" s="272"/>
      <c r="AE822" s="272"/>
      <c r="AF822" s="272"/>
      <c r="AG822" s="272"/>
      <c r="AH822" s="272"/>
      <c r="AI822" s="272"/>
      <c r="AJ822" s="272"/>
    </row>
    <row r="823" spans="1:36" ht="15.75" customHeight="1">
      <c r="A823" s="272"/>
      <c r="B823" s="274"/>
      <c r="C823" s="274"/>
      <c r="D823" s="273"/>
      <c r="E823" s="274"/>
      <c r="F823" s="274"/>
      <c r="G823" s="273"/>
      <c r="H823" s="273"/>
      <c r="I823" s="273"/>
      <c r="J823" s="273"/>
      <c r="K823" s="274"/>
      <c r="L823" s="274"/>
      <c r="M823" s="273"/>
      <c r="N823" s="273"/>
      <c r="O823" s="273"/>
      <c r="P823" s="273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  <c r="AA823" s="272"/>
      <c r="AB823" s="272"/>
      <c r="AC823" s="272"/>
      <c r="AD823" s="272"/>
      <c r="AE823" s="272"/>
      <c r="AF823" s="272"/>
      <c r="AG823" s="272"/>
      <c r="AH823" s="272"/>
      <c r="AI823" s="272"/>
      <c r="AJ823" s="272"/>
    </row>
    <row r="824" spans="1:36" ht="15.75" customHeight="1">
      <c r="A824" s="272"/>
      <c r="B824" s="274"/>
      <c r="C824" s="274"/>
      <c r="D824" s="273"/>
      <c r="E824" s="274"/>
      <c r="F824" s="274"/>
      <c r="G824" s="273"/>
      <c r="H824" s="273"/>
      <c r="I824" s="273"/>
      <c r="J824" s="273"/>
      <c r="K824" s="274"/>
      <c r="L824" s="274"/>
      <c r="M824" s="273"/>
      <c r="N824" s="273"/>
      <c r="O824" s="273"/>
      <c r="P824" s="273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  <c r="AA824" s="272"/>
      <c r="AB824" s="272"/>
      <c r="AC824" s="272"/>
      <c r="AD824" s="272"/>
      <c r="AE824" s="272"/>
      <c r="AF824" s="272"/>
      <c r="AG824" s="272"/>
      <c r="AH824" s="272"/>
      <c r="AI824" s="272"/>
      <c r="AJ824" s="272"/>
    </row>
    <row r="825" spans="1:36" ht="15.75" customHeight="1">
      <c r="A825" s="272"/>
      <c r="B825" s="274"/>
      <c r="C825" s="274"/>
      <c r="D825" s="273"/>
      <c r="E825" s="274"/>
      <c r="F825" s="274"/>
      <c r="G825" s="273"/>
      <c r="H825" s="273"/>
      <c r="I825" s="273"/>
      <c r="J825" s="273"/>
      <c r="K825" s="274"/>
      <c r="L825" s="274"/>
      <c r="M825" s="273"/>
      <c r="N825" s="273"/>
      <c r="O825" s="273"/>
      <c r="P825" s="273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  <c r="AA825" s="272"/>
      <c r="AB825" s="272"/>
      <c r="AC825" s="272"/>
      <c r="AD825" s="272"/>
      <c r="AE825" s="272"/>
      <c r="AF825" s="272"/>
      <c r="AG825" s="272"/>
      <c r="AH825" s="272"/>
      <c r="AI825" s="272"/>
      <c r="AJ825" s="272"/>
    </row>
    <row r="826" spans="1:36" ht="15.75" customHeight="1">
      <c r="A826" s="272"/>
      <c r="B826" s="274"/>
      <c r="C826" s="274"/>
      <c r="D826" s="273"/>
      <c r="E826" s="274"/>
      <c r="F826" s="274"/>
      <c r="G826" s="273"/>
      <c r="H826" s="273"/>
      <c r="I826" s="273"/>
      <c r="J826" s="273"/>
      <c r="K826" s="274"/>
      <c r="L826" s="274"/>
      <c r="M826" s="273"/>
      <c r="N826" s="273"/>
      <c r="O826" s="273"/>
      <c r="P826" s="273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  <c r="AA826" s="272"/>
      <c r="AB826" s="272"/>
      <c r="AC826" s="272"/>
      <c r="AD826" s="272"/>
      <c r="AE826" s="272"/>
      <c r="AF826" s="272"/>
      <c r="AG826" s="272"/>
      <c r="AH826" s="272"/>
      <c r="AI826" s="272"/>
      <c r="AJ826" s="272"/>
    </row>
    <row r="827" spans="1:36" ht="15.75" customHeight="1">
      <c r="A827" s="272"/>
      <c r="B827" s="274"/>
      <c r="C827" s="274"/>
      <c r="D827" s="273"/>
      <c r="E827" s="274"/>
      <c r="F827" s="274"/>
      <c r="G827" s="273"/>
      <c r="H827" s="273"/>
      <c r="I827" s="273"/>
      <c r="J827" s="273"/>
      <c r="K827" s="274"/>
      <c r="L827" s="274"/>
      <c r="M827" s="273"/>
      <c r="N827" s="273"/>
      <c r="O827" s="273"/>
      <c r="P827" s="273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  <c r="AA827" s="272"/>
      <c r="AB827" s="272"/>
      <c r="AC827" s="272"/>
      <c r="AD827" s="272"/>
      <c r="AE827" s="272"/>
      <c r="AF827" s="272"/>
      <c r="AG827" s="272"/>
      <c r="AH827" s="272"/>
      <c r="AI827" s="272"/>
      <c r="AJ827" s="272"/>
    </row>
    <row r="828" spans="1:36" ht="15.75" customHeight="1">
      <c r="A828" s="272"/>
      <c r="B828" s="274"/>
      <c r="C828" s="274"/>
      <c r="D828" s="273"/>
      <c r="E828" s="274"/>
      <c r="F828" s="274"/>
      <c r="G828" s="273"/>
      <c r="H828" s="273"/>
      <c r="I828" s="273"/>
      <c r="J828" s="273"/>
      <c r="K828" s="274"/>
      <c r="L828" s="274"/>
      <c r="M828" s="273"/>
      <c r="N828" s="273"/>
      <c r="O828" s="273"/>
      <c r="P828" s="273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  <c r="AA828" s="272"/>
      <c r="AB828" s="272"/>
      <c r="AC828" s="272"/>
      <c r="AD828" s="272"/>
      <c r="AE828" s="272"/>
      <c r="AF828" s="272"/>
      <c r="AG828" s="272"/>
      <c r="AH828" s="272"/>
      <c r="AI828" s="272"/>
      <c r="AJ828" s="272"/>
    </row>
    <row r="829" spans="1:36" ht="15.75" customHeight="1">
      <c r="A829" s="272"/>
      <c r="B829" s="274"/>
      <c r="C829" s="274"/>
      <c r="D829" s="273"/>
      <c r="E829" s="274"/>
      <c r="F829" s="274"/>
      <c r="G829" s="273"/>
      <c r="H829" s="273"/>
      <c r="I829" s="273"/>
      <c r="J829" s="273"/>
      <c r="K829" s="274"/>
      <c r="L829" s="274"/>
      <c r="M829" s="273"/>
      <c r="N829" s="273"/>
      <c r="O829" s="273"/>
      <c r="P829" s="273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  <c r="AA829" s="272"/>
      <c r="AB829" s="272"/>
      <c r="AC829" s="272"/>
      <c r="AD829" s="272"/>
      <c r="AE829" s="272"/>
      <c r="AF829" s="272"/>
      <c r="AG829" s="272"/>
      <c r="AH829" s="272"/>
      <c r="AI829" s="272"/>
      <c r="AJ829" s="272"/>
    </row>
    <row r="830" spans="1:36" ht="15.75" customHeight="1">
      <c r="A830" s="272"/>
      <c r="B830" s="274"/>
      <c r="C830" s="274"/>
      <c r="D830" s="273"/>
      <c r="E830" s="274"/>
      <c r="F830" s="274"/>
      <c r="G830" s="273"/>
      <c r="H830" s="273"/>
      <c r="I830" s="273"/>
      <c r="J830" s="273"/>
      <c r="K830" s="274"/>
      <c r="L830" s="274"/>
      <c r="M830" s="273"/>
      <c r="N830" s="273"/>
      <c r="O830" s="273"/>
      <c r="P830" s="273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  <c r="AA830" s="272"/>
      <c r="AB830" s="272"/>
      <c r="AC830" s="272"/>
      <c r="AD830" s="272"/>
      <c r="AE830" s="272"/>
      <c r="AF830" s="272"/>
      <c r="AG830" s="272"/>
      <c r="AH830" s="272"/>
      <c r="AI830" s="272"/>
      <c r="AJ830" s="272"/>
    </row>
    <row r="831" spans="1:36" ht="15.75" customHeight="1">
      <c r="A831" s="272"/>
      <c r="B831" s="274"/>
      <c r="C831" s="274"/>
      <c r="D831" s="273"/>
      <c r="E831" s="274"/>
      <c r="F831" s="274"/>
      <c r="G831" s="273"/>
      <c r="H831" s="273"/>
      <c r="I831" s="273"/>
      <c r="J831" s="273"/>
      <c r="K831" s="274"/>
      <c r="L831" s="274"/>
      <c r="M831" s="273"/>
      <c r="N831" s="273"/>
      <c r="O831" s="273"/>
      <c r="P831" s="273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  <c r="AA831" s="272"/>
      <c r="AB831" s="272"/>
      <c r="AC831" s="272"/>
      <c r="AD831" s="272"/>
      <c r="AE831" s="272"/>
      <c r="AF831" s="272"/>
      <c r="AG831" s="272"/>
      <c r="AH831" s="272"/>
      <c r="AI831" s="272"/>
      <c r="AJ831" s="272"/>
    </row>
    <row r="832" spans="1:36" ht="15.75" customHeight="1">
      <c r="A832" s="272"/>
      <c r="B832" s="274"/>
      <c r="C832" s="274"/>
      <c r="D832" s="273"/>
      <c r="E832" s="274"/>
      <c r="F832" s="274"/>
      <c r="G832" s="273"/>
      <c r="H832" s="273"/>
      <c r="I832" s="273"/>
      <c r="J832" s="273"/>
      <c r="K832" s="274"/>
      <c r="L832" s="274"/>
      <c r="M832" s="273"/>
      <c r="N832" s="273"/>
      <c r="O832" s="273"/>
      <c r="P832" s="273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  <c r="AA832" s="272"/>
      <c r="AB832" s="272"/>
      <c r="AC832" s="272"/>
      <c r="AD832" s="272"/>
      <c r="AE832" s="272"/>
      <c r="AF832" s="272"/>
      <c r="AG832" s="272"/>
      <c r="AH832" s="272"/>
      <c r="AI832" s="272"/>
      <c r="AJ832" s="272"/>
    </row>
    <row r="833" spans="1:36" ht="15.75" customHeight="1">
      <c r="A833" s="272"/>
      <c r="B833" s="274"/>
      <c r="C833" s="274"/>
      <c r="D833" s="273"/>
      <c r="E833" s="274"/>
      <c r="F833" s="274"/>
      <c r="G833" s="273"/>
      <c r="H833" s="273"/>
      <c r="I833" s="273"/>
      <c r="J833" s="273"/>
      <c r="K833" s="274"/>
      <c r="L833" s="274"/>
      <c r="M833" s="273"/>
      <c r="N833" s="273"/>
      <c r="O833" s="273"/>
      <c r="P833" s="273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  <c r="AA833" s="272"/>
      <c r="AB833" s="272"/>
      <c r="AC833" s="272"/>
      <c r="AD833" s="272"/>
      <c r="AE833" s="272"/>
      <c r="AF833" s="272"/>
      <c r="AG833" s="272"/>
      <c r="AH833" s="272"/>
      <c r="AI833" s="272"/>
      <c r="AJ833" s="272"/>
    </row>
    <row r="834" spans="1:36" ht="15.75" customHeight="1">
      <c r="A834" s="272"/>
      <c r="B834" s="274"/>
      <c r="C834" s="274"/>
      <c r="D834" s="273"/>
      <c r="E834" s="274"/>
      <c r="F834" s="274"/>
      <c r="G834" s="273"/>
      <c r="H834" s="273"/>
      <c r="I834" s="273"/>
      <c r="J834" s="273"/>
      <c r="K834" s="274"/>
      <c r="L834" s="274"/>
      <c r="M834" s="273"/>
      <c r="N834" s="273"/>
      <c r="O834" s="273"/>
      <c r="P834" s="273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  <c r="AA834" s="272"/>
      <c r="AB834" s="272"/>
      <c r="AC834" s="272"/>
      <c r="AD834" s="272"/>
      <c r="AE834" s="272"/>
      <c r="AF834" s="272"/>
      <c r="AG834" s="272"/>
      <c r="AH834" s="272"/>
      <c r="AI834" s="272"/>
      <c r="AJ834" s="272"/>
    </row>
    <row r="835" spans="1:36" ht="15.75" customHeight="1">
      <c r="A835" s="272"/>
      <c r="B835" s="274"/>
      <c r="C835" s="274"/>
      <c r="D835" s="273"/>
      <c r="E835" s="274"/>
      <c r="F835" s="274"/>
      <c r="G835" s="273"/>
      <c r="H835" s="273"/>
      <c r="I835" s="273"/>
      <c r="J835" s="273"/>
      <c r="K835" s="274"/>
      <c r="L835" s="274"/>
      <c r="M835" s="273"/>
      <c r="N835" s="273"/>
      <c r="O835" s="273"/>
      <c r="P835" s="273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  <c r="AA835" s="272"/>
      <c r="AB835" s="272"/>
      <c r="AC835" s="272"/>
      <c r="AD835" s="272"/>
      <c r="AE835" s="272"/>
      <c r="AF835" s="272"/>
      <c r="AG835" s="272"/>
      <c r="AH835" s="272"/>
      <c r="AI835" s="272"/>
      <c r="AJ835" s="272"/>
    </row>
    <row r="836" spans="1:36" ht="15.75" customHeight="1">
      <c r="A836" s="272"/>
      <c r="B836" s="274"/>
      <c r="C836" s="274"/>
      <c r="D836" s="273"/>
      <c r="E836" s="274"/>
      <c r="F836" s="274"/>
      <c r="G836" s="273"/>
      <c r="H836" s="273"/>
      <c r="I836" s="273"/>
      <c r="J836" s="273"/>
      <c r="K836" s="274"/>
      <c r="L836" s="274"/>
      <c r="M836" s="273"/>
      <c r="N836" s="273"/>
      <c r="O836" s="273"/>
      <c r="P836" s="273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  <c r="AA836" s="272"/>
      <c r="AB836" s="272"/>
      <c r="AC836" s="272"/>
      <c r="AD836" s="272"/>
      <c r="AE836" s="272"/>
      <c r="AF836" s="272"/>
      <c r="AG836" s="272"/>
      <c r="AH836" s="272"/>
      <c r="AI836" s="272"/>
      <c r="AJ836" s="272"/>
    </row>
    <row r="837" spans="1:36" ht="15.75" customHeight="1">
      <c r="A837" s="272"/>
      <c r="B837" s="274"/>
      <c r="C837" s="274"/>
      <c r="D837" s="273"/>
      <c r="E837" s="274"/>
      <c r="F837" s="274"/>
      <c r="G837" s="273"/>
      <c r="H837" s="273"/>
      <c r="I837" s="273"/>
      <c r="J837" s="273"/>
      <c r="K837" s="274"/>
      <c r="L837" s="274"/>
      <c r="M837" s="273"/>
      <c r="N837" s="273"/>
      <c r="O837" s="273"/>
      <c r="P837" s="273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  <c r="AA837" s="272"/>
      <c r="AB837" s="272"/>
      <c r="AC837" s="272"/>
      <c r="AD837" s="272"/>
      <c r="AE837" s="272"/>
      <c r="AF837" s="272"/>
      <c r="AG837" s="272"/>
      <c r="AH837" s="272"/>
      <c r="AI837" s="272"/>
      <c r="AJ837" s="272"/>
    </row>
    <row r="838" spans="1:36" ht="15.75" customHeight="1">
      <c r="A838" s="272"/>
      <c r="B838" s="274"/>
      <c r="C838" s="274"/>
      <c r="D838" s="273"/>
      <c r="E838" s="274"/>
      <c r="F838" s="274"/>
      <c r="G838" s="273"/>
      <c r="H838" s="273"/>
      <c r="I838" s="273"/>
      <c r="J838" s="273"/>
      <c r="K838" s="274"/>
      <c r="L838" s="274"/>
      <c r="M838" s="273"/>
      <c r="N838" s="273"/>
      <c r="O838" s="273"/>
      <c r="P838" s="273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  <c r="AA838" s="272"/>
      <c r="AB838" s="272"/>
      <c r="AC838" s="272"/>
      <c r="AD838" s="272"/>
      <c r="AE838" s="272"/>
      <c r="AF838" s="272"/>
      <c r="AG838" s="272"/>
      <c r="AH838" s="272"/>
      <c r="AI838" s="272"/>
      <c r="AJ838" s="272"/>
    </row>
    <row r="839" spans="1:36" ht="15.75" customHeight="1">
      <c r="A839" s="272"/>
      <c r="B839" s="274"/>
      <c r="C839" s="274"/>
      <c r="D839" s="273"/>
      <c r="E839" s="274"/>
      <c r="F839" s="274"/>
      <c r="G839" s="273"/>
      <c r="H839" s="273"/>
      <c r="I839" s="273"/>
      <c r="J839" s="273"/>
      <c r="K839" s="274"/>
      <c r="L839" s="274"/>
      <c r="M839" s="273"/>
      <c r="N839" s="273"/>
      <c r="O839" s="273"/>
      <c r="P839" s="273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  <c r="AA839" s="272"/>
      <c r="AB839" s="272"/>
      <c r="AC839" s="272"/>
      <c r="AD839" s="272"/>
      <c r="AE839" s="272"/>
      <c r="AF839" s="272"/>
      <c r="AG839" s="272"/>
      <c r="AH839" s="272"/>
      <c r="AI839" s="272"/>
      <c r="AJ839" s="272"/>
    </row>
    <row r="840" spans="1:36" ht="15.75" customHeight="1">
      <c r="A840" s="272"/>
      <c r="B840" s="274"/>
      <c r="C840" s="274"/>
      <c r="D840" s="273"/>
      <c r="E840" s="274"/>
      <c r="F840" s="274"/>
      <c r="G840" s="273"/>
      <c r="H840" s="273"/>
      <c r="I840" s="273"/>
      <c r="J840" s="273"/>
      <c r="K840" s="274"/>
      <c r="L840" s="274"/>
      <c r="M840" s="273"/>
      <c r="N840" s="273"/>
      <c r="O840" s="273"/>
      <c r="P840" s="273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  <c r="AA840" s="272"/>
      <c r="AB840" s="272"/>
      <c r="AC840" s="272"/>
      <c r="AD840" s="272"/>
      <c r="AE840" s="272"/>
      <c r="AF840" s="272"/>
      <c r="AG840" s="272"/>
      <c r="AH840" s="272"/>
      <c r="AI840" s="272"/>
      <c r="AJ840" s="272"/>
    </row>
    <row r="841" spans="1:36" ht="15.75" customHeight="1">
      <c r="A841" s="272"/>
      <c r="B841" s="274"/>
      <c r="C841" s="274"/>
      <c r="D841" s="273"/>
      <c r="E841" s="274"/>
      <c r="F841" s="274"/>
      <c r="G841" s="273"/>
      <c r="H841" s="273"/>
      <c r="I841" s="273"/>
      <c r="J841" s="273"/>
      <c r="K841" s="274"/>
      <c r="L841" s="274"/>
      <c r="M841" s="273"/>
      <c r="N841" s="273"/>
      <c r="O841" s="273"/>
      <c r="P841" s="273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  <c r="AA841" s="272"/>
      <c r="AB841" s="272"/>
      <c r="AC841" s="272"/>
      <c r="AD841" s="272"/>
      <c r="AE841" s="272"/>
      <c r="AF841" s="272"/>
      <c r="AG841" s="272"/>
      <c r="AH841" s="272"/>
      <c r="AI841" s="272"/>
      <c r="AJ841" s="272"/>
    </row>
    <row r="842" spans="1:36" ht="15.75" customHeight="1">
      <c r="A842" s="272"/>
      <c r="B842" s="274"/>
      <c r="C842" s="274"/>
      <c r="D842" s="273"/>
      <c r="E842" s="274"/>
      <c r="F842" s="274"/>
      <c r="G842" s="273"/>
      <c r="H842" s="273"/>
      <c r="I842" s="273"/>
      <c r="J842" s="273"/>
      <c r="K842" s="274"/>
      <c r="L842" s="274"/>
      <c r="M842" s="273"/>
      <c r="N842" s="273"/>
      <c r="O842" s="273"/>
      <c r="P842" s="273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  <c r="AA842" s="272"/>
      <c r="AB842" s="272"/>
      <c r="AC842" s="272"/>
      <c r="AD842" s="272"/>
      <c r="AE842" s="272"/>
      <c r="AF842" s="272"/>
      <c r="AG842" s="272"/>
      <c r="AH842" s="272"/>
      <c r="AI842" s="272"/>
      <c r="AJ842" s="272"/>
    </row>
    <row r="843" spans="1:36" ht="15.75" customHeight="1">
      <c r="A843" s="272"/>
      <c r="B843" s="274"/>
      <c r="C843" s="274"/>
      <c r="D843" s="273"/>
      <c r="E843" s="274"/>
      <c r="F843" s="274"/>
      <c r="G843" s="273"/>
      <c r="H843" s="273"/>
      <c r="I843" s="273"/>
      <c r="J843" s="273"/>
      <c r="K843" s="274"/>
      <c r="L843" s="274"/>
      <c r="M843" s="273"/>
      <c r="N843" s="273"/>
      <c r="O843" s="273"/>
      <c r="P843" s="273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  <c r="AA843" s="272"/>
      <c r="AB843" s="272"/>
      <c r="AC843" s="272"/>
      <c r="AD843" s="272"/>
      <c r="AE843" s="272"/>
      <c r="AF843" s="272"/>
      <c r="AG843" s="272"/>
      <c r="AH843" s="272"/>
      <c r="AI843" s="272"/>
      <c r="AJ843" s="272"/>
    </row>
    <row r="844" spans="1:36" ht="15.75" customHeight="1">
      <c r="A844" s="272"/>
      <c r="B844" s="274"/>
      <c r="C844" s="274"/>
      <c r="D844" s="273"/>
      <c r="E844" s="274"/>
      <c r="F844" s="274"/>
      <c r="G844" s="273"/>
      <c r="H844" s="273"/>
      <c r="I844" s="273"/>
      <c r="J844" s="273"/>
      <c r="K844" s="274"/>
      <c r="L844" s="274"/>
      <c r="M844" s="273"/>
      <c r="N844" s="273"/>
      <c r="O844" s="273"/>
      <c r="P844" s="273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  <c r="AA844" s="272"/>
      <c r="AB844" s="272"/>
      <c r="AC844" s="272"/>
      <c r="AD844" s="272"/>
      <c r="AE844" s="272"/>
      <c r="AF844" s="272"/>
      <c r="AG844" s="272"/>
      <c r="AH844" s="272"/>
      <c r="AI844" s="272"/>
      <c r="AJ844" s="272"/>
    </row>
    <row r="845" spans="1:36" ht="15.75" customHeight="1">
      <c r="A845" s="272"/>
      <c r="B845" s="274"/>
      <c r="C845" s="274"/>
      <c r="D845" s="273"/>
      <c r="E845" s="274"/>
      <c r="F845" s="274"/>
      <c r="G845" s="273"/>
      <c r="H845" s="273"/>
      <c r="I845" s="273"/>
      <c r="J845" s="273"/>
      <c r="K845" s="274"/>
      <c r="L845" s="274"/>
      <c r="M845" s="273"/>
      <c r="N845" s="273"/>
      <c r="O845" s="273"/>
      <c r="P845" s="273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  <c r="AA845" s="272"/>
      <c r="AB845" s="272"/>
      <c r="AC845" s="272"/>
      <c r="AD845" s="272"/>
      <c r="AE845" s="272"/>
      <c r="AF845" s="272"/>
      <c r="AG845" s="272"/>
      <c r="AH845" s="272"/>
      <c r="AI845" s="272"/>
      <c r="AJ845" s="272"/>
    </row>
    <row r="846" spans="1:36" ht="15.75" customHeight="1">
      <c r="A846" s="272"/>
      <c r="B846" s="274"/>
      <c r="C846" s="274"/>
      <c r="D846" s="273"/>
      <c r="E846" s="274"/>
      <c r="F846" s="274"/>
      <c r="G846" s="273"/>
      <c r="H846" s="273"/>
      <c r="I846" s="273"/>
      <c r="J846" s="273"/>
      <c r="K846" s="274"/>
      <c r="L846" s="274"/>
      <c r="M846" s="273"/>
      <c r="N846" s="273"/>
      <c r="O846" s="273"/>
      <c r="P846" s="273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  <c r="AA846" s="272"/>
      <c r="AB846" s="272"/>
      <c r="AC846" s="272"/>
      <c r="AD846" s="272"/>
      <c r="AE846" s="272"/>
      <c r="AF846" s="272"/>
      <c r="AG846" s="272"/>
      <c r="AH846" s="272"/>
      <c r="AI846" s="272"/>
      <c r="AJ846" s="272"/>
    </row>
    <row r="847" spans="1:36" ht="15.75" customHeight="1">
      <c r="A847" s="272"/>
      <c r="B847" s="274"/>
      <c r="C847" s="274"/>
      <c r="D847" s="273"/>
      <c r="E847" s="274"/>
      <c r="F847" s="274"/>
      <c r="G847" s="273"/>
      <c r="H847" s="273"/>
      <c r="I847" s="273"/>
      <c r="J847" s="273"/>
      <c r="K847" s="274"/>
      <c r="L847" s="274"/>
      <c r="M847" s="273"/>
      <c r="N847" s="273"/>
      <c r="O847" s="273"/>
      <c r="P847" s="273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  <c r="AA847" s="272"/>
      <c r="AB847" s="272"/>
      <c r="AC847" s="272"/>
      <c r="AD847" s="272"/>
      <c r="AE847" s="272"/>
      <c r="AF847" s="272"/>
      <c r="AG847" s="272"/>
      <c r="AH847" s="272"/>
      <c r="AI847" s="272"/>
      <c r="AJ847" s="272"/>
    </row>
    <row r="848" spans="1:36" ht="15.75" customHeight="1">
      <c r="A848" s="272"/>
      <c r="B848" s="274"/>
      <c r="C848" s="274"/>
      <c r="D848" s="273"/>
      <c r="E848" s="274"/>
      <c r="F848" s="274"/>
      <c r="G848" s="273"/>
      <c r="H848" s="273"/>
      <c r="I848" s="273"/>
      <c r="J848" s="273"/>
      <c r="K848" s="274"/>
      <c r="L848" s="274"/>
      <c r="M848" s="273"/>
      <c r="N848" s="273"/>
      <c r="O848" s="273"/>
      <c r="P848" s="273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  <c r="AA848" s="272"/>
      <c r="AB848" s="272"/>
      <c r="AC848" s="272"/>
      <c r="AD848" s="272"/>
      <c r="AE848" s="272"/>
      <c r="AF848" s="272"/>
      <c r="AG848" s="272"/>
      <c r="AH848" s="272"/>
      <c r="AI848" s="272"/>
      <c r="AJ848" s="272"/>
    </row>
    <row r="849" spans="1:36" ht="15.75" customHeight="1">
      <c r="A849" s="272"/>
      <c r="B849" s="274"/>
      <c r="C849" s="274"/>
      <c r="D849" s="273"/>
      <c r="E849" s="274"/>
      <c r="F849" s="274"/>
      <c r="G849" s="273"/>
      <c r="H849" s="273"/>
      <c r="I849" s="273"/>
      <c r="J849" s="273"/>
      <c r="K849" s="274"/>
      <c r="L849" s="274"/>
      <c r="M849" s="273"/>
      <c r="N849" s="273"/>
      <c r="O849" s="273"/>
      <c r="P849" s="273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  <c r="AA849" s="272"/>
      <c r="AB849" s="272"/>
      <c r="AC849" s="272"/>
      <c r="AD849" s="272"/>
      <c r="AE849" s="272"/>
      <c r="AF849" s="272"/>
      <c r="AG849" s="272"/>
      <c r="AH849" s="272"/>
      <c r="AI849" s="272"/>
      <c r="AJ849" s="272"/>
    </row>
    <row r="850" spans="1:36" ht="15.75" customHeight="1">
      <c r="A850" s="272"/>
      <c r="B850" s="274"/>
      <c r="C850" s="274"/>
      <c r="D850" s="273"/>
      <c r="E850" s="274"/>
      <c r="F850" s="274"/>
      <c r="G850" s="273"/>
      <c r="H850" s="273"/>
      <c r="I850" s="273"/>
      <c r="J850" s="273"/>
      <c r="K850" s="274"/>
      <c r="L850" s="274"/>
      <c r="M850" s="273"/>
      <c r="N850" s="273"/>
      <c r="O850" s="273"/>
      <c r="P850" s="273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  <c r="AA850" s="272"/>
      <c r="AB850" s="272"/>
      <c r="AC850" s="272"/>
      <c r="AD850" s="272"/>
      <c r="AE850" s="272"/>
      <c r="AF850" s="272"/>
      <c r="AG850" s="272"/>
      <c r="AH850" s="272"/>
      <c r="AI850" s="272"/>
      <c r="AJ850" s="272"/>
    </row>
    <row r="851" spans="1:36" ht="15.75" customHeight="1">
      <c r="A851" s="272"/>
      <c r="B851" s="274"/>
      <c r="C851" s="274"/>
      <c r="D851" s="273"/>
      <c r="E851" s="274"/>
      <c r="F851" s="274"/>
      <c r="G851" s="273"/>
      <c r="H851" s="273"/>
      <c r="I851" s="273"/>
      <c r="J851" s="273"/>
      <c r="K851" s="274"/>
      <c r="L851" s="274"/>
      <c r="M851" s="273"/>
      <c r="N851" s="273"/>
      <c r="O851" s="273"/>
      <c r="P851" s="273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  <c r="AA851" s="272"/>
      <c r="AB851" s="272"/>
      <c r="AC851" s="272"/>
      <c r="AD851" s="272"/>
      <c r="AE851" s="272"/>
      <c r="AF851" s="272"/>
      <c r="AG851" s="272"/>
      <c r="AH851" s="272"/>
      <c r="AI851" s="272"/>
      <c r="AJ851" s="272"/>
    </row>
    <row r="852" spans="1:36" ht="15.75" customHeight="1">
      <c r="A852" s="272"/>
      <c r="B852" s="274"/>
      <c r="C852" s="274"/>
      <c r="D852" s="273"/>
      <c r="E852" s="274"/>
      <c r="F852" s="274"/>
      <c r="G852" s="273"/>
      <c r="H852" s="273"/>
      <c r="I852" s="273"/>
      <c r="J852" s="273"/>
      <c r="K852" s="274"/>
      <c r="L852" s="274"/>
      <c r="M852" s="273"/>
      <c r="N852" s="273"/>
      <c r="O852" s="273"/>
      <c r="P852" s="273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  <c r="AA852" s="272"/>
      <c r="AB852" s="272"/>
      <c r="AC852" s="272"/>
      <c r="AD852" s="272"/>
      <c r="AE852" s="272"/>
      <c r="AF852" s="272"/>
      <c r="AG852" s="272"/>
      <c r="AH852" s="272"/>
      <c r="AI852" s="272"/>
      <c r="AJ852" s="272"/>
    </row>
    <row r="853" spans="1:36" ht="15.75" customHeight="1">
      <c r="A853" s="272"/>
      <c r="B853" s="274"/>
      <c r="C853" s="274"/>
      <c r="D853" s="273"/>
      <c r="E853" s="274"/>
      <c r="F853" s="274"/>
      <c r="G853" s="273"/>
      <c r="H853" s="273"/>
      <c r="I853" s="273"/>
      <c r="J853" s="273"/>
      <c r="K853" s="274"/>
      <c r="L853" s="274"/>
      <c r="M853" s="273"/>
      <c r="N853" s="273"/>
      <c r="O853" s="273"/>
      <c r="P853" s="273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  <c r="AA853" s="272"/>
      <c r="AB853" s="272"/>
      <c r="AC853" s="272"/>
      <c r="AD853" s="272"/>
      <c r="AE853" s="272"/>
      <c r="AF853" s="272"/>
      <c r="AG853" s="272"/>
      <c r="AH853" s="272"/>
      <c r="AI853" s="272"/>
      <c r="AJ853" s="272"/>
    </row>
    <row r="854" spans="1:36" ht="15.75" customHeight="1">
      <c r="A854" s="272"/>
      <c r="B854" s="274"/>
      <c r="C854" s="274"/>
      <c r="D854" s="273"/>
      <c r="E854" s="274"/>
      <c r="F854" s="274"/>
      <c r="G854" s="273"/>
      <c r="H854" s="273"/>
      <c r="I854" s="273"/>
      <c r="J854" s="273"/>
      <c r="K854" s="274"/>
      <c r="L854" s="274"/>
      <c r="M854" s="273"/>
      <c r="N854" s="273"/>
      <c r="O854" s="273"/>
      <c r="P854" s="273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  <c r="AA854" s="272"/>
      <c r="AB854" s="272"/>
      <c r="AC854" s="272"/>
      <c r="AD854" s="272"/>
      <c r="AE854" s="272"/>
      <c r="AF854" s="272"/>
      <c r="AG854" s="272"/>
      <c r="AH854" s="272"/>
      <c r="AI854" s="272"/>
      <c r="AJ854" s="272"/>
    </row>
    <row r="855" spans="1:36" ht="15.75" customHeight="1">
      <c r="A855" s="272"/>
      <c r="B855" s="274"/>
      <c r="C855" s="274"/>
      <c r="D855" s="273"/>
      <c r="E855" s="274"/>
      <c r="F855" s="274"/>
      <c r="G855" s="273"/>
      <c r="H855" s="273"/>
      <c r="I855" s="273"/>
      <c r="J855" s="273"/>
      <c r="K855" s="274"/>
      <c r="L855" s="274"/>
      <c r="M855" s="273"/>
      <c r="N855" s="273"/>
      <c r="O855" s="273"/>
      <c r="P855" s="273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  <c r="AA855" s="272"/>
      <c r="AB855" s="272"/>
      <c r="AC855" s="272"/>
      <c r="AD855" s="272"/>
      <c r="AE855" s="272"/>
      <c r="AF855" s="272"/>
      <c r="AG855" s="272"/>
      <c r="AH855" s="272"/>
      <c r="AI855" s="272"/>
      <c r="AJ855" s="272"/>
    </row>
    <row r="856" spans="1:36" ht="15.75" customHeight="1">
      <c r="A856" s="272"/>
      <c r="B856" s="274"/>
      <c r="C856" s="274"/>
      <c r="D856" s="273"/>
      <c r="E856" s="274"/>
      <c r="F856" s="274"/>
      <c r="G856" s="273"/>
      <c r="H856" s="273"/>
      <c r="I856" s="273"/>
      <c r="J856" s="273"/>
      <c r="K856" s="274"/>
      <c r="L856" s="274"/>
      <c r="M856" s="273"/>
      <c r="N856" s="273"/>
      <c r="O856" s="273"/>
      <c r="P856" s="273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  <c r="AA856" s="272"/>
      <c r="AB856" s="272"/>
      <c r="AC856" s="272"/>
      <c r="AD856" s="272"/>
      <c r="AE856" s="272"/>
      <c r="AF856" s="272"/>
      <c r="AG856" s="272"/>
      <c r="AH856" s="272"/>
      <c r="AI856" s="272"/>
      <c r="AJ856" s="272"/>
    </row>
    <row r="857" spans="1:36" ht="15.75" customHeight="1">
      <c r="A857" s="272"/>
      <c r="B857" s="274"/>
      <c r="C857" s="274"/>
      <c r="D857" s="273"/>
      <c r="E857" s="274"/>
      <c r="F857" s="274"/>
      <c r="G857" s="273"/>
      <c r="H857" s="273"/>
      <c r="I857" s="273"/>
      <c r="J857" s="273"/>
      <c r="K857" s="274"/>
      <c r="L857" s="274"/>
      <c r="M857" s="273"/>
      <c r="N857" s="273"/>
      <c r="O857" s="273"/>
      <c r="P857" s="273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  <c r="AA857" s="272"/>
      <c r="AB857" s="272"/>
      <c r="AC857" s="272"/>
      <c r="AD857" s="272"/>
      <c r="AE857" s="272"/>
      <c r="AF857" s="272"/>
      <c r="AG857" s="272"/>
      <c r="AH857" s="272"/>
      <c r="AI857" s="272"/>
      <c r="AJ857" s="272"/>
    </row>
    <row r="858" spans="1:36" ht="15.75" customHeight="1">
      <c r="A858" s="272"/>
      <c r="B858" s="274"/>
      <c r="C858" s="274"/>
      <c r="D858" s="273"/>
      <c r="E858" s="274"/>
      <c r="F858" s="274"/>
      <c r="G858" s="273"/>
      <c r="H858" s="273"/>
      <c r="I858" s="273"/>
      <c r="J858" s="273"/>
      <c r="K858" s="274"/>
      <c r="L858" s="274"/>
      <c r="M858" s="273"/>
      <c r="N858" s="273"/>
      <c r="O858" s="273"/>
      <c r="P858" s="273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  <c r="AA858" s="272"/>
      <c r="AB858" s="272"/>
      <c r="AC858" s="272"/>
      <c r="AD858" s="272"/>
      <c r="AE858" s="272"/>
      <c r="AF858" s="272"/>
      <c r="AG858" s="272"/>
      <c r="AH858" s="272"/>
      <c r="AI858" s="272"/>
      <c r="AJ858" s="272"/>
    </row>
    <row r="859" spans="1:36" ht="15.75" customHeight="1">
      <c r="A859" s="272"/>
      <c r="B859" s="274"/>
      <c r="C859" s="274"/>
      <c r="D859" s="273"/>
      <c r="E859" s="274"/>
      <c r="F859" s="274"/>
      <c r="G859" s="273"/>
      <c r="H859" s="273"/>
      <c r="I859" s="273"/>
      <c r="J859" s="273"/>
      <c r="K859" s="274"/>
      <c r="L859" s="274"/>
      <c r="M859" s="273"/>
      <c r="N859" s="273"/>
      <c r="O859" s="273"/>
      <c r="P859" s="273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  <c r="AA859" s="272"/>
      <c r="AB859" s="272"/>
      <c r="AC859" s="272"/>
      <c r="AD859" s="272"/>
      <c r="AE859" s="272"/>
      <c r="AF859" s="272"/>
      <c r="AG859" s="272"/>
      <c r="AH859" s="272"/>
      <c r="AI859" s="272"/>
      <c r="AJ859" s="272"/>
    </row>
    <row r="860" spans="1:36" ht="15.75" customHeight="1">
      <c r="A860" s="272"/>
      <c r="B860" s="274"/>
      <c r="C860" s="274"/>
      <c r="D860" s="273"/>
      <c r="E860" s="274"/>
      <c r="F860" s="274"/>
      <c r="G860" s="273"/>
      <c r="H860" s="273"/>
      <c r="I860" s="273"/>
      <c r="J860" s="273"/>
      <c r="K860" s="274"/>
      <c r="L860" s="274"/>
      <c r="M860" s="273"/>
      <c r="N860" s="273"/>
      <c r="O860" s="273"/>
      <c r="P860" s="273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  <c r="AA860" s="272"/>
      <c r="AB860" s="272"/>
      <c r="AC860" s="272"/>
      <c r="AD860" s="272"/>
      <c r="AE860" s="272"/>
      <c r="AF860" s="272"/>
      <c r="AG860" s="272"/>
      <c r="AH860" s="272"/>
      <c r="AI860" s="272"/>
      <c r="AJ860" s="272"/>
    </row>
    <row r="861" spans="1:36" ht="15.75" customHeight="1">
      <c r="A861" s="272"/>
      <c r="B861" s="274"/>
      <c r="C861" s="274"/>
      <c r="D861" s="273"/>
      <c r="E861" s="274"/>
      <c r="F861" s="274"/>
      <c r="G861" s="273"/>
      <c r="H861" s="273"/>
      <c r="I861" s="273"/>
      <c r="J861" s="273"/>
      <c r="K861" s="274"/>
      <c r="L861" s="274"/>
      <c r="M861" s="273"/>
      <c r="N861" s="273"/>
      <c r="O861" s="273"/>
      <c r="P861" s="273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  <c r="AA861" s="272"/>
      <c r="AB861" s="272"/>
      <c r="AC861" s="272"/>
      <c r="AD861" s="272"/>
      <c r="AE861" s="272"/>
      <c r="AF861" s="272"/>
      <c r="AG861" s="272"/>
      <c r="AH861" s="272"/>
      <c r="AI861" s="272"/>
      <c r="AJ861" s="272"/>
    </row>
    <row r="862" spans="1:36" ht="15.75" customHeight="1">
      <c r="A862" s="272"/>
      <c r="B862" s="274"/>
      <c r="C862" s="274"/>
      <c r="D862" s="273"/>
      <c r="E862" s="274"/>
      <c r="F862" s="274"/>
      <c r="G862" s="273"/>
      <c r="H862" s="273"/>
      <c r="I862" s="273"/>
      <c r="J862" s="273"/>
      <c r="K862" s="274"/>
      <c r="L862" s="274"/>
      <c r="M862" s="273"/>
      <c r="N862" s="273"/>
      <c r="O862" s="273"/>
      <c r="P862" s="273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  <c r="AA862" s="272"/>
      <c r="AB862" s="272"/>
      <c r="AC862" s="272"/>
      <c r="AD862" s="272"/>
      <c r="AE862" s="272"/>
      <c r="AF862" s="272"/>
      <c r="AG862" s="272"/>
      <c r="AH862" s="272"/>
      <c r="AI862" s="272"/>
      <c r="AJ862" s="272"/>
    </row>
    <row r="863" spans="1:36" ht="15.75" customHeight="1">
      <c r="A863" s="272"/>
      <c r="B863" s="274"/>
      <c r="C863" s="274"/>
      <c r="D863" s="273"/>
      <c r="E863" s="274"/>
      <c r="F863" s="274"/>
      <c r="G863" s="273"/>
      <c r="H863" s="273"/>
      <c r="I863" s="273"/>
      <c r="J863" s="273"/>
      <c r="K863" s="274"/>
      <c r="L863" s="274"/>
      <c r="M863" s="273"/>
      <c r="N863" s="273"/>
      <c r="O863" s="273"/>
      <c r="P863" s="273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  <c r="AA863" s="272"/>
      <c r="AB863" s="272"/>
      <c r="AC863" s="272"/>
      <c r="AD863" s="272"/>
      <c r="AE863" s="272"/>
      <c r="AF863" s="272"/>
      <c r="AG863" s="272"/>
      <c r="AH863" s="272"/>
      <c r="AI863" s="272"/>
      <c r="AJ863" s="272"/>
    </row>
    <row r="864" spans="1:36" ht="15.75" customHeight="1">
      <c r="A864" s="272"/>
      <c r="B864" s="274"/>
      <c r="C864" s="274"/>
      <c r="D864" s="273"/>
      <c r="E864" s="274"/>
      <c r="F864" s="274"/>
      <c r="G864" s="273"/>
      <c r="H864" s="273"/>
      <c r="I864" s="273"/>
      <c r="J864" s="273"/>
      <c r="K864" s="274"/>
      <c r="L864" s="274"/>
      <c r="M864" s="273"/>
      <c r="N864" s="273"/>
      <c r="O864" s="273"/>
      <c r="P864" s="273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  <c r="AA864" s="272"/>
      <c r="AB864" s="272"/>
      <c r="AC864" s="272"/>
      <c r="AD864" s="272"/>
      <c r="AE864" s="272"/>
      <c r="AF864" s="272"/>
      <c r="AG864" s="272"/>
      <c r="AH864" s="272"/>
      <c r="AI864" s="272"/>
      <c r="AJ864" s="272"/>
    </row>
    <row r="865" spans="1:36" ht="15.75" customHeight="1">
      <c r="A865" s="272"/>
      <c r="B865" s="274"/>
      <c r="C865" s="274"/>
      <c r="D865" s="273"/>
      <c r="E865" s="274"/>
      <c r="F865" s="274"/>
      <c r="G865" s="273"/>
      <c r="H865" s="273"/>
      <c r="I865" s="273"/>
      <c r="J865" s="273"/>
      <c r="K865" s="274"/>
      <c r="L865" s="274"/>
      <c r="M865" s="273"/>
      <c r="N865" s="273"/>
      <c r="O865" s="273"/>
      <c r="P865" s="273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  <c r="AA865" s="272"/>
      <c r="AB865" s="272"/>
      <c r="AC865" s="272"/>
      <c r="AD865" s="272"/>
      <c r="AE865" s="272"/>
      <c r="AF865" s="272"/>
      <c r="AG865" s="272"/>
      <c r="AH865" s="272"/>
      <c r="AI865" s="272"/>
      <c r="AJ865" s="272"/>
    </row>
    <row r="866" spans="1:36" ht="15.75" customHeight="1">
      <c r="A866" s="272"/>
      <c r="B866" s="274"/>
      <c r="C866" s="274"/>
      <c r="D866" s="273"/>
      <c r="E866" s="274"/>
      <c r="F866" s="274"/>
      <c r="G866" s="273"/>
      <c r="H866" s="273"/>
      <c r="I866" s="273"/>
      <c r="J866" s="273"/>
      <c r="K866" s="274"/>
      <c r="L866" s="274"/>
      <c r="M866" s="273"/>
      <c r="N866" s="273"/>
      <c r="O866" s="273"/>
      <c r="P866" s="273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  <c r="AA866" s="272"/>
      <c r="AB866" s="272"/>
      <c r="AC866" s="272"/>
      <c r="AD866" s="272"/>
      <c r="AE866" s="272"/>
      <c r="AF866" s="272"/>
      <c r="AG866" s="272"/>
      <c r="AH866" s="272"/>
      <c r="AI866" s="272"/>
      <c r="AJ866" s="272"/>
    </row>
    <row r="867" spans="1:36" ht="15.75" customHeight="1">
      <c r="A867" s="272"/>
      <c r="B867" s="274"/>
      <c r="C867" s="274"/>
      <c r="D867" s="273"/>
      <c r="E867" s="274"/>
      <c r="F867" s="274"/>
      <c r="G867" s="273"/>
      <c r="H867" s="273"/>
      <c r="I867" s="273"/>
      <c r="J867" s="273"/>
      <c r="K867" s="274"/>
      <c r="L867" s="274"/>
      <c r="M867" s="273"/>
      <c r="N867" s="273"/>
      <c r="O867" s="273"/>
      <c r="P867" s="273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  <c r="AA867" s="272"/>
      <c r="AB867" s="272"/>
      <c r="AC867" s="272"/>
      <c r="AD867" s="272"/>
      <c r="AE867" s="272"/>
      <c r="AF867" s="272"/>
      <c r="AG867" s="272"/>
      <c r="AH867" s="272"/>
      <c r="AI867" s="272"/>
      <c r="AJ867" s="272"/>
    </row>
    <row r="868" spans="1:36" ht="15.75" customHeight="1">
      <c r="A868" s="272"/>
      <c r="B868" s="274"/>
      <c r="C868" s="274"/>
      <c r="D868" s="273"/>
      <c r="E868" s="274"/>
      <c r="F868" s="274"/>
      <c r="G868" s="273"/>
      <c r="H868" s="273"/>
      <c r="I868" s="273"/>
      <c r="J868" s="273"/>
      <c r="K868" s="274"/>
      <c r="L868" s="274"/>
      <c r="M868" s="273"/>
      <c r="N868" s="273"/>
      <c r="O868" s="273"/>
      <c r="P868" s="273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  <c r="AA868" s="272"/>
      <c r="AB868" s="272"/>
      <c r="AC868" s="272"/>
      <c r="AD868" s="272"/>
      <c r="AE868" s="272"/>
      <c r="AF868" s="272"/>
      <c r="AG868" s="272"/>
      <c r="AH868" s="272"/>
      <c r="AI868" s="272"/>
      <c r="AJ868" s="272"/>
    </row>
    <row r="869" spans="1:36" ht="15.75" customHeight="1">
      <c r="A869" s="272"/>
      <c r="B869" s="274"/>
      <c r="C869" s="274"/>
      <c r="D869" s="273"/>
      <c r="E869" s="274"/>
      <c r="F869" s="274"/>
      <c r="G869" s="273"/>
      <c r="H869" s="273"/>
      <c r="I869" s="273"/>
      <c r="J869" s="273"/>
      <c r="K869" s="274"/>
      <c r="L869" s="274"/>
      <c r="M869" s="273"/>
      <c r="N869" s="273"/>
      <c r="O869" s="273"/>
      <c r="P869" s="273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  <c r="AA869" s="272"/>
      <c r="AB869" s="272"/>
      <c r="AC869" s="272"/>
      <c r="AD869" s="272"/>
      <c r="AE869" s="272"/>
      <c r="AF869" s="272"/>
      <c r="AG869" s="272"/>
      <c r="AH869" s="272"/>
      <c r="AI869" s="272"/>
      <c r="AJ869" s="272"/>
    </row>
    <row r="870" spans="1:36" ht="15.75" customHeight="1">
      <c r="A870" s="272"/>
      <c r="B870" s="274"/>
      <c r="C870" s="274"/>
      <c r="D870" s="273"/>
      <c r="E870" s="274"/>
      <c r="F870" s="274"/>
      <c r="G870" s="273"/>
      <c r="H870" s="273"/>
      <c r="I870" s="273"/>
      <c r="J870" s="273"/>
      <c r="K870" s="274"/>
      <c r="L870" s="274"/>
      <c r="M870" s="273"/>
      <c r="N870" s="273"/>
      <c r="O870" s="273"/>
      <c r="P870" s="273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  <c r="AA870" s="272"/>
      <c r="AB870" s="272"/>
      <c r="AC870" s="272"/>
      <c r="AD870" s="272"/>
      <c r="AE870" s="272"/>
      <c r="AF870" s="272"/>
      <c r="AG870" s="272"/>
      <c r="AH870" s="272"/>
      <c r="AI870" s="272"/>
      <c r="AJ870" s="272"/>
    </row>
    <row r="871" spans="1:36" ht="15.75" customHeight="1">
      <c r="A871" s="272"/>
      <c r="B871" s="274"/>
      <c r="C871" s="274"/>
      <c r="D871" s="273"/>
      <c r="E871" s="274"/>
      <c r="F871" s="274"/>
      <c r="G871" s="273"/>
      <c r="H871" s="273"/>
      <c r="I871" s="273"/>
      <c r="J871" s="273"/>
      <c r="K871" s="274"/>
      <c r="L871" s="274"/>
      <c r="M871" s="273"/>
      <c r="N871" s="273"/>
      <c r="O871" s="273"/>
      <c r="P871" s="273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  <c r="AA871" s="272"/>
      <c r="AB871" s="272"/>
      <c r="AC871" s="272"/>
      <c r="AD871" s="272"/>
      <c r="AE871" s="272"/>
      <c r="AF871" s="272"/>
      <c r="AG871" s="272"/>
      <c r="AH871" s="272"/>
      <c r="AI871" s="272"/>
      <c r="AJ871" s="272"/>
    </row>
    <row r="872" spans="1:36" ht="15.75" customHeight="1">
      <c r="A872" s="272"/>
      <c r="B872" s="274"/>
      <c r="C872" s="274"/>
      <c r="D872" s="273"/>
      <c r="E872" s="274"/>
      <c r="F872" s="274"/>
      <c r="G872" s="273"/>
      <c r="H872" s="273"/>
      <c r="I872" s="273"/>
      <c r="J872" s="273"/>
      <c r="K872" s="274"/>
      <c r="L872" s="274"/>
      <c r="M872" s="273"/>
      <c r="N872" s="273"/>
      <c r="O872" s="273"/>
      <c r="P872" s="273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  <c r="AA872" s="272"/>
      <c r="AB872" s="272"/>
      <c r="AC872" s="272"/>
      <c r="AD872" s="272"/>
      <c r="AE872" s="272"/>
      <c r="AF872" s="272"/>
      <c r="AG872" s="272"/>
      <c r="AH872" s="272"/>
      <c r="AI872" s="272"/>
      <c r="AJ872" s="272"/>
    </row>
    <row r="873" spans="1:36" ht="15.75" customHeight="1">
      <c r="A873" s="272"/>
      <c r="B873" s="274"/>
      <c r="C873" s="274"/>
      <c r="D873" s="273"/>
      <c r="E873" s="274"/>
      <c r="F873" s="274"/>
      <c r="G873" s="273"/>
      <c r="H873" s="273"/>
      <c r="I873" s="273"/>
      <c r="J873" s="273"/>
      <c r="K873" s="274"/>
      <c r="L873" s="274"/>
      <c r="M873" s="273"/>
      <c r="N873" s="273"/>
      <c r="O873" s="273"/>
      <c r="P873" s="273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  <c r="AA873" s="272"/>
      <c r="AB873" s="272"/>
      <c r="AC873" s="272"/>
      <c r="AD873" s="272"/>
      <c r="AE873" s="272"/>
      <c r="AF873" s="272"/>
      <c r="AG873" s="272"/>
      <c r="AH873" s="272"/>
      <c r="AI873" s="272"/>
      <c r="AJ873" s="272"/>
    </row>
    <row r="874" spans="1:36" ht="15.75" customHeight="1">
      <c r="A874" s="272"/>
      <c r="B874" s="274"/>
      <c r="C874" s="274"/>
      <c r="D874" s="273"/>
      <c r="E874" s="274"/>
      <c r="F874" s="274"/>
      <c r="G874" s="273"/>
      <c r="H874" s="273"/>
      <c r="I874" s="273"/>
      <c r="J874" s="273"/>
      <c r="K874" s="274"/>
      <c r="L874" s="274"/>
      <c r="M874" s="273"/>
      <c r="N874" s="273"/>
      <c r="O874" s="273"/>
      <c r="P874" s="273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  <c r="AA874" s="272"/>
      <c r="AB874" s="272"/>
      <c r="AC874" s="272"/>
      <c r="AD874" s="272"/>
      <c r="AE874" s="272"/>
      <c r="AF874" s="272"/>
      <c r="AG874" s="272"/>
      <c r="AH874" s="272"/>
      <c r="AI874" s="272"/>
      <c r="AJ874" s="272"/>
    </row>
    <row r="875" spans="1:36" ht="15.75" customHeight="1">
      <c r="A875" s="272"/>
      <c r="B875" s="274"/>
      <c r="C875" s="274"/>
      <c r="D875" s="273"/>
      <c r="E875" s="274"/>
      <c r="F875" s="274"/>
      <c r="G875" s="273"/>
      <c r="H875" s="273"/>
      <c r="I875" s="273"/>
      <c r="J875" s="273"/>
      <c r="K875" s="274"/>
      <c r="L875" s="274"/>
      <c r="M875" s="273"/>
      <c r="N875" s="273"/>
      <c r="O875" s="273"/>
      <c r="P875" s="273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  <c r="AA875" s="272"/>
      <c r="AB875" s="272"/>
      <c r="AC875" s="272"/>
      <c r="AD875" s="272"/>
      <c r="AE875" s="272"/>
      <c r="AF875" s="272"/>
      <c r="AG875" s="272"/>
      <c r="AH875" s="272"/>
      <c r="AI875" s="272"/>
      <c r="AJ875" s="272"/>
    </row>
    <row r="876" spans="1:36" ht="15.75" customHeight="1">
      <c r="A876" s="272"/>
      <c r="B876" s="274"/>
      <c r="C876" s="274"/>
      <c r="D876" s="273"/>
      <c r="E876" s="274"/>
      <c r="F876" s="274"/>
      <c r="G876" s="273"/>
      <c r="H876" s="273"/>
      <c r="I876" s="273"/>
      <c r="J876" s="273"/>
      <c r="K876" s="274"/>
      <c r="L876" s="274"/>
      <c r="M876" s="273"/>
      <c r="N876" s="273"/>
      <c r="O876" s="273"/>
      <c r="P876" s="273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  <c r="AA876" s="272"/>
      <c r="AB876" s="272"/>
      <c r="AC876" s="272"/>
      <c r="AD876" s="272"/>
      <c r="AE876" s="272"/>
      <c r="AF876" s="272"/>
      <c r="AG876" s="272"/>
      <c r="AH876" s="272"/>
      <c r="AI876" s="272"/>
      <c r="AJ876" s="272"/>
    </row>
    <row r="877" spans="1:36" ht="15.75" customHeight="1">
      <c r="A877" s="272"/>
      <c r="B877" s="274"/>
      <c r="C877" s="274"/>
      <c r="D877" s="273"/>
      <c r="E877" s="274"/>
      <c r="F877" s="274"/>
      <c r="G877" s="273"/>
      <c r="H877" s="273"/>
      <c r="I877" s="273"/>
      <c r="J877" s="273"/>
      <c r="K877" s="274"/>
      <c r="L877" s="274"/>
      <c r="M877" s="273"/>
      <c r="N877" s="273"/>
      <c r="O877" s="273"/>
      <c r="P877" s="273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  <c r="AA877" s="272"/>
      <c r="AB877" s="272"/>
      <c r="AC877" s="272"/>
      <c r="AD877" s="272"/>
      <c r="AE877" s="272"/>
      <c r="AF877" s="272"/>
      <c r="AG877" s="272"/>
      <c r="AH877" s="272"/>
      <c r="AI877" s="272"/>
      <c r="AJ877" s="272"/>
    </row>
    <row r="878" spans="1:36" ht="15.75" customHeight="1">
      <c r="A878" s="272"/>
      <c r="B878" s="274"/>
      <c r="C878" s="274"/>
      <c r="D878" s="273"/>
      <c r="E878" s="274"/>
      <c r="F878" s="274"/>
      <c r="G878" s="273"/>
      <c r="H878" s="273"/>
      <c r="I878" s="273"/>
      <c r="J878" s="273"/>
      <c r="K878" s="274"/>
      <c r="L878" s="274"/>
      <c r="M878" s="273"/>
      <c r="N878" s="273"/>
      <c r="O878" s="273"/>
      <c r="P878" s="273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  <c r="AA878" s="272"/>
      <c r="AB878" s="272"/>
      <c r="AC878" s="272"/>
      <c r="AD878" s="272"/>
      <c r="AE878" s="272"/>
      <c r="AF878" s="272"/>
      <c r="AG878" s="272"/>
      <c r="AH878" s="272"/>
      <c r="AI878" s="272"/>
      <c r="AJ878" s="272"/>
    </row>
    <row r="879" spans="1:36" ht="15.75" customHeight="1">
      <c r="A879" s="272"/>
      <c r="B879" s="274"/>
      <c r="C879" s="274"/>
      <c r="D879" s="273"/>
      <c r="E879" s="274"/>
      <c r="F879" s="274"/>
      <c r="G879" s="273"/>
      <c r="H879" s="273"/>
      <c r="I879" s="273"/>
      <c r="J879" s="273"/>
      <c r="K879" s="274"/>
      <c r="L879" s="274"/>
      <c r="M879" s="273"/>
      <c r="N879" s="273"/>
      <c r="O879" s="273"/>
      <c r="P879" s="273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  <c r="AA879" s="272"/>
      <c r="AB879" s="272"/>
      <c r="AC879" s="272"/>
      <c r="AD879" s="272"/>
      <c r="AE879" s="272"/>
      <c r="AF879" s="272"/>
      <c r="AG879" s="272"/>
      <c r="AH879" s="272"/>
      <c r="AI879" s="272"/>
      <c r="AJ879" s="272"/>
    </row>
    <row r="880" spans="1:36" ht="15.75" customHeight="1">
      <c r="A880" s="272"/>
      <c r="B880" s="274"/>
      <c r="C880" s="274"/>
      <c r="D880" s="273"/>
      <c r="E880" s="274"/>
      <c r="F880" s="274"/>
      <c r="G880" s="273"/>
      <c r="H880" s="273"/>
      <c r="I880" s="273"/>
      <c r="J880" s="273"/>
      <c r="K880" s="274"/>
      <c r="L880" s="274"/>
      <c r="M880" s="273"/>
      <c r="N880" s="273"/>
      <c r="O880" s="273"/>
      <c r="P880" s="273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  <c r="AA880" s="272"/>
      <c r="AB880" s="272"/>
      <c r="AC880" s="272"/>
      <c r="AD880" s="272"/>
      <c r="AE880" s="272"/>
      <c r="AF880" s="272"/>
      <c r="AG880" s="272"/>
      <c r="AH880" s="272"/>
      <c r="AI880" s="272"/>
      <c r="AJ880" s="272"/>
    </row>
    <row r="881" spans="1:36" ht="15.75" customHeight="1">
      <c r="A881" s="272"/>
      <c r="B881" s="274"/>
      <c r="C881" s="274"/>
      <c r="D881" s="273"/>
      <c r="E881" s="274"/>
      <c r="F881" s="274"/>
      <c r="G881" s="273"/>
      <c r="H881" s="273"/>
      <c r="I881" s="273"/>
      <c r="J881" s="273"/>
      <c r="K881" s="274"/>
      <c r="L881" s="274"/>
      <c r="M881" s="273"/>
      <c r="N881" s="273"/>
      <c r="O881" s="273"/>
      <c r="P881" s="273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  <c r="AA881" s="272"/>
      <c r="AB881" s="272"/>
      <c r="AC881" s="272"/>
      <c r="AD881" s="272"/>
      <c r="AE881" s="272"/>
      <c r="AF881" s="272"/>
      <c r="AG881" s="272"/>
      <c r="AH881" s="272"/>
      <c r="AI881" s="272"/>
      <c r="AJ881" s="272"/>
    </row>
    <row r="882" spans="1:36" ht="15.75" customHeight="1">
      <c r="A882" s="272"/>
      <c r="B882" s="274"/>
      <c r="C882" s="274"/>
      <c r="D882" s="273"/>
      <c r="E882" s="274"/>
      <c r="F882" s="274"/>
      <c r="G882" s="273"/>
      <c r="H882" s="273"/>
      <c r="I882" s="273"/>
      <c r="J882" s="273"/>
      <c r="K882" s="274"/>
      <c r="L882" s="274"/>
      <c r="M882" s="273"/>
      <c r="N882" s="273"/>
      <c r="O882" s="273"/>
      <c r="P882" s="273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  <c r="AA882" s="272"/>
      <c r="AB882" s="272"/>
      <c r="AC882" s="272"/>
      <c r="AD882" s="272"/>
      <c r="AE882" s="272"/>
      <c r="AF882" s="272"/>
      <c r="AG882" s="272"/>
      <c r="AH882" s="272"/>
      <c r="AI882" s="272"/>
      <c r="AJ882" s="272"/>
    </row>
    <row r="883" spans="1:36" ht="15.75" customHeight="1">
      <c r="A883" s="272"/>
      <c r="B883" s="274"/>
      <c r="C883" s="274"/>
      <c r="D883" s="273"/>
      <c r="E883" s="274"/>
      <c r="F883" s="274"/>
      <c r="G883" s="273"/>
      <c r="H883" s="273"/>
      <c r="I883" s="273"/>
      <c r="J883" s="273"/>
      <c r="K883" s="274"/>
      <c r="L883" s="274"/>
      <c r="M883" s="273"/>
      <c r="N883" s="273"/>
      <c r="O883" s="273"/>
      <c r="P883" s="273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  <c r="AA883" s="272"/>
      <c r="AB883" s="272"/>
      <c r="AC883" s="272"/>
      <c r="AD883" s="272"/>
      <c r="AE883" s="272"/>
      <c r="AF883" s="272"/>
      <c r="AG883" s="272"/>
      <c r="AH883" s="272"/>
      <c r="AI883" s="272"/>
      <c r="AJ883" s="272"/>
    </row>
    <row r="884" spans="1:36" ht="15.75" customHeight="1">
      <c r="A884" s="272"/>
      <c r="B884" s="274"/>
      <c r="C884" s="274"/>
      <c r="D884" s="273"/>
      <c r="E884" s="274"/>
      <c r="F884" s="274"/>
      <c r="G884" s="273"/>
      <c r="H884" s="273"/>
      <c r="I884" s="273"/>
      <c r="J884" s="273"/>
      <c r="K884" s="274"/>
      <c r="L884" s="274"/>
      <c r="M884" s="273"/>
      <c r="N884" s="273"/>
      <c r="O884" s="273"/>
      <c r="P884" s="273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  <c r="AA884" s="272"/>
      <c r="AB884" s="272"/>
      <c r="AC884" s="272"/>
      <c r="AD884" s="272"/>
      <c r="AE884" s="272"/>
      <c r="AF884" s="272"/>
      <c r="AG884" s="272"/>
      <c r="AH884" s="272"/>
      <c r="AI884" s="272"/>
      <c r="AJ884" s="272"/>
    </row>
    <row r="885" spans="1:36" ht="15.75" customHeight="1">
      <c r="A885" s="272"/>
      <c r="B885" s="274"/>
      <c r="C885" s="274"/>
      <c r="D885" s="273"/>
      <c r="E885" s="274"/>
      <c r="F885" s="274"/>
      <c r="G885" s="273"/>
      <c r="H885" s="273"/>
      <c r="I885" s="273"/>
      <c r="J885" s="273"/>
      <c r="K885" s="274"/>
      <c r="L885" s="274"/>
      <c r="M885" s="273"/>
      <c r="N885" s="273"/>
      <c r="O885" s="273"/>
      <c r="P885" s="273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  <c r="AA885" s="272"/>
      <c r="AB885" s="272"/>
      <c r="AC885" s="272"/>
      <c r="AD885" s="272"/>
      <c r="AE885" s="272"/>
      <c r="AF885" s="272"/>
      <c r="AG885" s="272"/>
      <c r="AH885" s="272"/>
      <c r="AI885" s="272"/>
      <c r="AJ885" s="272"/>
    </row>
    <row r="886" spans="1:36" ht="15.75" customHeight="1">
      <c r="A886" s="272"/>
      <c r="B886" s="274"/>
      <c r="C886" s="274"/>
      <c r="D886" s="273"/>
      <c r="E886" s="274"/>
      <c r="F886" s="274"/>
      <c r="G886" s="273"/>
      <c r="H886" s="273"/>
      <c r="I886" s="273"/>
      <c r="J886" s="273"/>
      <c r="K886" s="274"/>
      <c r="L886" s="274"/>
      <c r="M886" s="273"/>
      <c r="N886" s="273"/>
      <c r="O886" s="273"/>
      <c r="P886" s="273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  <c r="AA886" s="272"/>
      <c r="AB886" s="272"/>
      <c r="AC886" s="272"/>
      <c r="AD886" s="272"/>
      <c r="AE886" s="272"/>
      <c r="AF886" s="272"/>
      <c r="AG886" s="272"/>
      <c r="AH886" s="272"/>
      <c r="AI886" s="272"/>
      <c r="AJ886" s="272"/>
    </row>
    <row r="887" spans="1:36" ht="15.75" customHeight="1">
      <c r="A887" s="272"/>
      <c r="B887" s="274"/>
      <c r="C887" s="274"/>
      <c r="D887" s="273"/>
      <c r="E887" s="274"/>
      <c r="F887" s="274"/>
      <c r="G887" s="273"/>
      <c r="H887" s="273"/>
      <c r="I887" s="273"/>
      <c r="J887" s="273"/>
      <c r="K887" s="274"/>
      <c r="L887" s="274"/>
      <c r="M887" s="273"/>
      <c r="N887" s="273"/>
      <c r="O887" s="273"/>
      <c r="P887" s="273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  <c r="AA887" s="272"/>
      <c r="AB887" s="272"/>
      <c r="AC887" s="272"/>
      <c r="AD887" s="272"/>
      <c r="AE887" s="272"/>
      <c r="AF887" s="272"/>
      <c r="AG887" s="272"/>
      <c r="AH887" s="272"/>
      <c r="AI887" s="272"/>
      <c r="AJ887" s="272"/>
    </row>
    <row r="888" spans="1:36" ht="15.75" customHeight="1">
      <c r="A888" s="272"/>
      <c r="B888" s="274"/>
      <c r="C888" s="274"/>
      <c r="D888" s="273"/>
      <c r="E888" s="274"/>
      <c r="F888" s="274"/>
      <c r="G888" s="273"/>
      <c r="H888" s="273"/>
      <c r="I888" s="273"/>
      <c r="J888" s="273"/>
      <c r="K888" s="274"/>
      <c r="L888" s="274"/>
      <c r="M888" s="273"/>
      <c r="N888" s="273"/>
      <c r="O888" s="273"/>
      <c r="P888" s="273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  <c r="AA888" s="272"/>
      <c r="AB888" s="272"/>
      <c r="AC888" s="272"/>
      <c r="AD888" s="272"/>
      <c r="AE888" s="272"/>
      <c r="AF888" s="272"/>
      <c r="AG888" s="272"/>
      <c r="AH888" s="272"/>
      <c r="AI888" s="272"/>
      <c r="AJ888" s="272"/>
    </row>
    <row r="889" spans="1:36" ht="15.75" customHeight="1">
      <c r="A889" s="272"/>
      <c r="B889" s="274"/>
      <c r="C889" s="274"/>
      <c r="D889" s="273"/>
      <c r="E889" s="274"/>
      <c r="F889" s="274"/>
      <c r="G889" s="273"/>
      <c r="H889" s="273"/>
      <c r="I889" s="273"/>
      <c r="J889" s="273"/>
      <c r="K889" s="274"/>
      <c r="L889" s="274"/>
      <c r="M889" s="273"/>
      <c r="N889" s="273"/>
      <c r="O889" s="273"/>
      <c r="P889" s="273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  <c r="AA889" s="272"/>
      <c r="AB889" s="272"/>
      <c r="AC889" s="272"/>
      <c r="AD889" s="272"/>
      <c r="AE889" s="272"/>
      <c r="AF889" s="272"/>
      <c r="AG889" s="272"/>
      <c r="AH889" s="272"/>
      <c r="AI889" s="272"/>
      <c r="AJ889" s="272"/>
    </row>
    <row r="890" spans="1:36" ht="15.75" customHeight="1">
      <c r="A890" s="272"/>
      <c r="B890" s="274"/>
      <c r="C890" s="274"/>
      <c r="D890" s="273"/>
      <c r="E890" s="274"/>
      <c r="F890" s="274"/>
      <c r="G890" s="273"/>
      <c r="H890" s="273"/>
      <c r="I890" s="273"/>
      <c r="J890" s="273"/>
      <c r="K890" s="274"/>
      <c r="L890" s="274"/>
      <c r="M890" s="273"/>
      <c r="N890" s="273"/>
      <c r="O890" s="273"/>
      <c r="P890" s="273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  <c r="AA890" s="272"/>
      <c r="AB890" s="272"/>
      <c r="AC890" s="272"/>
      <c r="AD890" s="272"/>
      <c r="AE890" s="272"/>
      <c r="AF890" s="272"/>
      <c r="AG890" s="272"/>
      <c r="AH890" s="272"/>
      <c r="AI890" s="272"/>
      <c r="AJ890" s="272"/>
    </row>
    <row r="891" spans="1:36" ht="15.75" customHeight="1">
      <c r="A891" s="272"/>
      <c r="B891" s="274"/>
      <c r="C891" s="274"/>
      <c r="D891" s="273"/>
      <c r="E891" s="274"/>
      <c r="F891" s="274"/>
      <c r="G891" s="273"/>
      <c r="H891" s="273"/>
      <c r="I891" s="273"/>
      <c r="J891" s="273"/>
      <c r="K891" s="274"/>
      <c r="L891" s="274"/>
      <c r="M891" s="273"/>
      <c r="N891" s="273"/>
      <c r="O891" s="273"/>
      <c r="P891" s="273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  <c r="AA891" s="272"/>
      <c r="AB891" s="272"/>
      <c r="AC891" s="272"/>
      <c r="AD891" s="272"/>
      <c r="AE891" s="272"/>
      <c r="AF891" s="272"/>
      <c r="AG891" s="272"/>
      <c r="AH891" s="272"/>
      <c r="AI891" s="272"/>
      <c r="AJ891" s="272"/>
    </row>
    <row r="892" spans="1:36" ht="15.75" customHeight="1">
      <c r="A892" s="272"/>
      <c r="B892" s="274"/>
      <c r="C892" s="274"/>
      <c r="D892" s="273"/>
      <c r="E892" s="274"/>
      <c r="F892" s="274"/>
      <c r="G892" s="273"/>
      <c r="H892" s="273"/>
      <c r="I892" s="273"/>
      <c r="J892" s="273"/>
      <c r="K892" s="274"/>
      <c r="L892" s="274"/>
      <c r="M892" s="273"/>
      <c r="N892" s="273"/>
      <c r="O892" s="273"/>
      <c r="P892" s="273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  <c r="AA892" s="272"/>
      <c r="AB892" s="272"/>
      <c r="AC892" s="272"/>
      <c r="AD892" s="272"/>
      <c r="AE892" s="272"/>
      <c r="AF892" s="272"/>
      <c r="AG892" s="272"/>
      <c r="AH892" s="272"/>
      <c r="AI892" s="272"/>
      <c r="AJ892" s="272"/>
    </row>
    <row r="893" spans="1:36" ht="15.75" customHeight="1">
      <c r="A893" s="272"/>
      <c r="B893" s="274"/>
      <c r="C893" s="274"/>
      <c r="D893" s="273"/>
      <c r="E893" s="274"/>
      <c r="F893" s="274"/>
      <c r="G893" s="273"/>
      <c r="H893" s="273"/>
      <c r="I893" s="273"/>
      <c r="J893" s="273"/>
      <c r="K893" s="274"/>
      <c r="L893" s="274"/>
      <c r="M893" s="273"/>
      <c r="N893" s="273"/>
      <c r="O893" s="273"/>
      <c r="P893" s="273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  <c r="AA893" s="272"/>
      <c r="AB893" s="272"/>
      <c r="AC893" s="272"/>
      <c r="AD893" s="272"/>
      <c r="AE893" s="272"/>
      <c r="AF893" s="272"/>
      <c r="AG893" s="272"/>
      <c r="AH893" s="272"/>
      <c r="AI893" s="272"/>
      <c r="AJ893" s="272"/>
    </row>
    <row r="894" spans="1:36" ht="15.75" customHeight="1">
      <c r="A894" s="272"/>
      <c r="B894" s="274"/>
      <c r="C894" s="274"/>
      <c r="D894" s="273"/>
      <c r="E894" s="274"/>
      <c r="F894" s="274"/>
      <c r="G894" s="273"/>
      <c r="H894" s="273"/>
      <c r="I894" s="273"/>
      <c r="J894" s="273"/>
      <c r="K894" s="274"/>
      <c r="L894" s="274"/>
      <c r="M894" s="273"/>
      <c r="N894" s="273"/>
      <c r="O894" s="273"/>
      <c r="P894" s="273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  <c r="AA894" s="272"/>
      <c r="AB894" s="272"/>
      <c r="AC894" s="272"/>
      <c r="AD894" s="272"/>
      <c r="AE894" s="272"/>
      <c r="AF894" s="272"/>
      <c r="AG894" s="272"/>
      <c r="AH894" s="272"/>
      <c r="AI894" s="272"/>
      <c r="AJ894" s="272"/>
    </row>
    <row r="895" spans="1:36" ht="15.75" customHeight="1">
      <c r="A895" s="272"/>
      <c r="B895" s="274"/>
      <c r="C895" s="274"/>
      <c r="D895" s="273"/>
      <c r="E895" s="274"/>
      <c r="F895" s="274"/>
      <c r="G895" s="273"/>
      <c r="H895" s="273"/>
      <c r="I895" s="273"/>
      <c r="J895" s="273"/>
      <c r="K895" s="274"/>
      <c r="L895" s="274"/>
      <c r="M895" s="273"/>
      <c r="N895" s="273"/>
      <c r="O895" s="273"/>
      <c r="P895" s="273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  <c r="AA895" s="272"/>
      <c r="AB895" s="272"/>
      <c r="AC895" s="272"/>
      <c r="AD895" s="272"/>
      <c r="AE895" s="272"/>
      <c r="AF895" s="272"/>
      <c r="AG895" s="272"/>
      <c r="AH895" s="272"/>
      <c r="AI895" s="272"/>
      <c r="AJ895" s="272"/>
    </row>
    <row r="896" spans="1:36" ht="15.75" customHeight="1">
      <c r="A896" s="272"/>
      <c r="B896" s="274"/>
      <c r="C896" s="274"/>
      <c r="D896" s="273"/>
      <c r="E896" s="274"/>
      <c r="F896" s="274"/>
      <c r="G896" s="273"/>
      <c r="H896" s="273"/>
      <c r="I896" s="273"/>
      <c r="J896" s="273"/>
      <c r="K896" s="274"/>
      <c r="L896" s="274"/>
      <c r="M896" s="273"/>
      <c r="N896" s="273"/>
      <c r="O896" s="273"/>
      <c r="P896" s="273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  <c r="AA896" s="272"/>
      <c r="AB896" s="272"/>
      <c r="AC896" s="272"/>
      <c r="AD896" s="272"/>
      <c r="AE896" s="272"/>
      <c r="AF896" s="272"/>
      <c r="AG896" s="272"/>
      <c r="AH896" s="272"/>
      <c r="AI896" s="272"/>
      <c r="AJ896" s="272"/>
    </row>
    <row r="897" spans="1:36" ht="15.75" customHeight="1">
      <c r="A897" s="272"/>
      <c r="B897" s="274"/>
      <c r="C897" s="274"/>
      <c r="D897" s="273"/>
      <c r="E897" s="274"/>
      <c r="F897" s="274"/>
      <c r="G897" s="273"/>
      <c r="H897" s="273"/>
      <c r="I897" s="273"/>
      <c r="J897" s="273"/>
      <c r="K897" s="274"/>
      <c r="L897" s="274"/>
      <c r="M897" s="273"/>
      <c r="N897" s="273"/>
      <c r="O897" s="273"/>
      <c r="P897" s="273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  <c r="AA897" s="272"/>
      <c r="AB897" s="272"/>
      <c r="AC897" s="272"/>
      <c r="AD897" s="272"/>
      <c r="AE897" s="272"/>
      <c r="AF897" s="272"/>
      <c r="AG897" s="272"/>
      <c r="AH897" s="272"/>
      <c r="AI897" s="272"/>
      <c r="AJ897" s="272"/>
    </row>
    <row r="898" spans="1:36" ht="15.75" customHeight="1">
      <c r="A898" s="272"/>
      <c r="B898" s="274"/>
      <c r="C898" s="274"/>
      <c r="D898" s="273"/>
      <c r="E898" s="274"/>
      <c r="F898" s="274"/>
      <c r="G898" s="273"/>
      <c r="H898" s="273"/>
      <c r="I898" s="273"/>
      <c r="J898" s="273"/>
      <c r="K898" s="274"/>
      <c r="L898" s="274"/>
      <c r="M898" s="273"/>
      <c r="N898" s="273"/>
      <c r="O898" s="273"/>
      <c r="P898" s="273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  <c r="AA898" s="272"/>
      <c r="AB898" s="272"/>
      <c r="AC898" s="272"/>
      <c r="AD898" s="272"/>
      <c r="AE898" s="272"/>
      <c r="AF898" s="272"/>
      <c r="AG898" s="272"/>
      <c r="AH898" s="272"/>
      <c r="AI898" s="272"/>
      <c r="AJ898" s="272"/>
    </row>
    <row r="899" spans="1:36" ht="15.75" customHeight="1">
      <c r="A899" s="272"/>
      <c r="B899" s="274"/>
      <c r="C899" s="274"/>
      <c r="D899" s="273"/>
      <c r="E899" s="274"/>
      <c r="F899" s="274"/>
      <c r="G899" s="273"/>
      <c r="H899" s="273"/>
      <c r="I899" s="273"/>
      <c r="J899" s="273"/>
      <c r="K899" s="274"/>
      <c r="L899" s="274"/>
      <c r="M899" s="273"/>
      <c r="N899" s="273"/>
      <c r="O899" s="273"/>
      <c r="P899" s="273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  <c r="AA899" s="272"/>
      <c r="AB899" s="272"/>
      <c r="AC899" s="272"/>
      <c r="AD899" s="272"/>
      <c r="AE899" s="272"/>
      <c r="AF899" s="272"/>
      <c r="AG899" s="272"/>
      <c r="AH899" s="272"/>
      <c r="AI899" s="272"/>
      <c r="AJ899" s="272"/>
    </row>
    <row r="900" spans="1:36" ht="15.75" customHeight="1">
      <c r="A900" s="272"/>
      <c r="B900" s="274"/>
      <c r="C900" s="274"/>
      <c r="D900" s="273"/>
      <c r="E900" s="274"/>
      <c r="F900" s="274"/>
      <c r="G900" s="273"/>
      <c r="H900" s="273"/>
      <c r="I900" s="273"/>
      <c r="J900" s="273"/>
      <c r="K900" s="274"/>
      <c r="L900" s="274"/>
      <c r="M900" s="273"/>
      <c r="N900" s="273"/>
      <c r="O900" s="273"/>
      <c r="P900" s="273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  <c r="AA900" s="272"/>
      <c r="AB900" s="272"/>
      <c r="AC900" s="272"/>
      <c r="AD900" s="272"/>
      <c r="AE900" s="272"/>
      <c r="AF900" s="272"/>
      <c r="AG900" s="272"/>
      <c r="AH900" s="272"/>
      <c r="AI900" s="272"/>
      <c r="AJ900" s="272"/>
    </row>
    <row r="901" spans="1:36" ht="15.75" customHeight="1">
      <c r="A901" s="272"/>
      <c r="B901" s="274"/>
      <c r="C901" s="274"/>
      <c r="D901" s="273"/>
      <c r="E901" s="274"/>
      <c r="F901" s="274"/>
      <c r="G901" s="273"/>
      <c r="H901" s="273"/>
      <c r="I901" s="273"/>
      <c r="J901" s="273"/>
      <c r="K901" s="274"/>
      <c r="L901" s="274"/>
      <c r="M901" s="273"/>
      <c r="N901" s="273"/>
      <c r="O901" s="273"/>
      <c r="P901" s="273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  <c r="AA901" s="272"/>
      <c r="AB901" s="272"/>
      <c r="AC901" s="272"/>
      <c r="AD901" s="272"/>
      <c r="AE901" s="272"/>
      <c r="AF901" s="272"/>
      <c r="AG901" s="272"/>
      <c r="AH901" s="272"/>
      <c r="AI901" s="272"/>
      <c r="AJ901" s="272"/>
    </row>
    <row r="902" spans="1:36" ht="15.75" customHeight="1">
      <c r="A902" s="272"/>
      <c r="B902" s="274"/>
      <c r="C902" s="274"/>
      <c r="D902" s="273"/>
      <c r="E902" s="274"/>
      <c r="F902" s="274"/>
      <c r="G902" s="273"/>
      <c r="H902" s="273"/>
      <c r="I902" s="273"/>
      <c r="J902" s="273"/>
      <c r="K902" s="274"/>
      <c r="L902" s="274"/>
      <c r="M902" s="273"/>
      <c r="N902" s="273"/>
      <c r="O902" s="273"/>
      <c r="P902" s="273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  <c r="AA902" s="272"/>
      <c r="AB902" s="272"/>
      <c r="AC902" s="272"/>
      <c r="AD902" s="272"/>
      <c r="AE902" s="272"/>
      <c r="AF902" s="272"/>
      <c r="AG902" s="272"/>
      <c r="AH902" s="272"/>
      <c r="AI902" s="272"/>
      <c r="AJ902" s="272"/>
    </row>
    <row r="903" spans="1:36" ht="15.75" customHeight="1">
      <c r="A903" s="272"/>
      <c r="B903" s="274"/>
      <c r="C903" s="274"/>
      <c r="D903" s="273"/>
      <c r="E903" s="274"/>
      <c r="F903" s="274"/>
      <c r="G903" s="273"/>
      <c r="H903" s="273"/>
      <c r="I903" s="273"/>
      <c r="J903" s="273"/>
      <c r="K903" s="274"/>
      <c r="L903" s="274"/>
      <c r="M903" s="273"/>
      <c r="N903" s="273"/>
      <c r="O903" s="273"/>
      <c r="P903" s="273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  <c r="AA903" s="272"/>
      <c r="AB903" s="272"/>
      <c r="AC903" s="272"/>
      <c r="AD903" s="272"/>
      <c r="AE903" s="272"/>
      <c r="AF903" s="272"/>
      <c r="AG903" s="272"/>
      <c r="AH903" s="272"/>
      <c r="AI903" s="272"/>
      <c r="AJ903" s="272"/>
    </row>
    <row r="904" spans="1:36" ht="15.75" customHeight="1">
      <c r="A904" s="272"/>
      <c r="B904" s="274"/>
      <c r="C904" s="274"/>
      <c r="D904" s="273"/>
      <c r="E904" s="274"/>
      <c r="F904" s="274"/>
      <c r="G904" s="273"/>
      <c r="H904" s="273"/>
      <c r="I904" s="273"/>
      <c r="J904" s="273"/>
      <c r="K904" s="274"/>
      <c r="L904" s="274"/>
      <c r="M904" s="273"/>
      <c r="N904" s="273"/>
      <c r="O904" s="273"/>
      <c r="P904" s="273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  <c r="AA904" s="272"/>
      <c r="AB904" s="272"/>
      <c r="AC904" s="272"/>
      <c r="AD904" s="272"/>
      <c r="AE904" s="272"/>
      <c r="AF904" s="272"/>
      <c r="AG904" s="272"/>
      <c r="AH904" s="272"/>
      <c r="AI904" s="272"/>
      <c r="AJ904" s="272"/>
    </row>
    <row r="905" spans="1:36" ht="15.75" customHeight="1">
      <c r="A905" s="272"/>
      <c r="B905" s="274"/>
      <c r="C905" s="274"/>
      <c r="D905" s="273"/>
      <c r="E905" s="274"/>
      <c r="F905" s="274"/>
      <c r="G905" s="273"/>
      <c r="H905" s="273"/>
      <c r="I905" s="273"/>
      <c r="J905" s="273"/>
      <c r="K905" s="274"/>
      <c r="L905" s="274"/>
      <c r="M905" s="273"/>
      <c r="N905" s="273"/>
      <c r="O905" s="273"/>
      <c r="P905" s="273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  <c r="AA905" s="272"/>
      <c r="AB905" s="272"/>
      <c r="AC905" s="272"/>
      <c r="AD905" s="272"/>
      <c r="AE905" s="272"/>
      <c r="AF905" s="272"/>
      <c r="AG905" s="272"/>
      <c r="AH905" s="272"/>
      <c r="AI905" s="272"/>
      <c r="AJ905" s="272"/>
    </row>
    <row r="906" spans="1:36" ht="15.75" customHeight="1">
      <c r="A906" s="272"/>
      <c r="B906" s="274"/>
      <c r="C906" s="274"/>
      <c r="D906" s="273"/>
      <c r="E906" s="274"/>
      <c r="F906" s="274"/>
      <c r="G906" s="273"/>
      <c r="H906" s="273"/>
      <c r="I906" s="273"/>
      <c r="J906" s="273"/>
      <c r="K906" s="274"/>
      <c r="L906" s="274"/>
      <c r="M906" s="273"/>
      <c r="N906" s="273"/>
      <c r="O906" s="273"/>
      <c r="P906" s="273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  <c r="AA906" s="272"/>
      <c r="AB906" s="272"/>
      <c r="AC906" s="272"/>
      <c r="AD906" s="272"/>
      <c r="AE906" s="272"/>
      <c r="AF906" s="272"/>
      <c r="AG906" s="272"/>
      <c r="AH906" s="272"/>
      <c r="AI906" s="272"/>
      <c r="AJ906" s="272"/>
    </row>
    <row r="907" spans="1:36" ht="15.75" customHeight="1">
      <c r="A907" s="272"/>
      <c r="B907" s="274"/>
      <c r="C907" s="274"/>
      <c r="D907" s="273"/>
      <c r="E907" s="274"/>
      <c r="F907" s="274"/>
      <c r="G907" s="273"/>
      <c r="H907" s="273"/>
      <c r="I907" s="273"/>
      <c r="J907" s="273"/>
      <c r="K907" s="274"/>
      <c r="L907" s="274"/>
      <c r="M907" s="273"/>
      <c r="N907" s="273"/>
      <c r="O907" s="273"/>
      <c r="P907" s="273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  <c r="AA907" s="272"/>
      <c r="AB907" s="272"/>
      <c r="AC907" s="272"/>
      <c r="AD907" s="272"/>
      <c r="AE907" s="272"/>
      <c r="AF907" s="272"/>
      <c r="AG907" s="272"/>
      <c r="AH907" s="272"/>
      <c r="AI907" s="272"/>
      <c r="AJ907" s="272"/>
    </row>
    <row r="908" spans="1:36" ht="15.75" customHeight="1">
      <c r="A908" s="272"/>
      <c r="B908" s="274"/>
      <c r="C908" s="274"/>
      <c r="D908" s="273"/>
      <c r="E908" s="274"/>
      <c r="F908" s="274"/>
      <c r="G908" s="273"/>
      <c r="H908" s="273"/>
      <c r="I908" s="273"/>
      <c r="J908" s="273"/>
      <c r="K908" s="274"/>
      <c r="L908" s="274"/>
      <c r="M908" s="273"/>
      <c r="N908" s="273"/>
      <c r="O908" s="273"/>
      <c r="P908" s="273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  <c r="AA908" s="272"/>
      <c r="AB908" s="272"/>
      <c r="AC908" s="272"/>
      <c r="AD908" s="272"/>
      <c r="AE908" s="272"/>
      <c r="AF908" s="272"/>
      <c r="AG908" s="272"/>
      <c r="AH908" s="272"/>
      <c r="AI908" s="272"/>
      <c r="AJ908" s="272"/>
    </row>
    <row r="909" spans="1:36" ht="15.75" customHeight="1">
      <c r="A909" s="272"/>
      <c r="B909" s="274"/>
      <c r="C909" s="274"/>
      <c r="D909" s="273"/>
      <c r="E909" s="274"/>
      <c r="F909" s="274"/>
      <c r="G909" s="273"/>
      <c r="H909" s="273"/>
      <c r="I909" s="273"/>
      <c r="J909" s="273"/>
      <c r="K909" s="274"/>
      <c r="L909" s="274"/>
      <c r="M909" s="273"/>
      <c r="N909" s="273"/>
      <c r="O909" s="273"/>
      <c r="P909" s="273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  <c r="AA909" s="272"/>
      <c r="AB909" s="272"/>
      <c r="AC909" s="272"/>
      <c r="AD909" s="272"/>
      <c r="AE909" s="272"/>
      <c r="AF909" s="272"/>
      <c r="AG909" s="272"/>
      <c r="AH909" s="272"/>
      <c r="AI909" s="272"/>
      <c r="AJ909" s="272"/>
    </row>
    <row r="910" spans="1:36" ht="15.75" customHeight="1">
      <c r="A910" s="272"/>
      <c r="B910" s="274"/>
      <c r="C910" s="274"/>
      <c r="D910" s="273"/>
      <c r="E910" s="274"/>
      <c r="F910" s="274"/>
      <c r="G910" s="273"/>
      <c r="H910" s="273"/>
      <c r="I910" s="273"/>
      <c r="J910" s="273"/>
      <c r="K910" s="274"/>
      <c r="L910" s="274"/>
      <c r="M910" s="273"/>
      <c r="N910" s="273"/>
      <c r="O910" s="273"/>
      <c r="P910" s="273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  <c r="AA910" s="272"/>
      <c r="AB910" s="272"/>
      <c r="AC910" s="272"/>
      <c r="AD910" s="272"/>
      <c r="AE910" s="272"/>
      <c r="AF910" s="272"/>
      <c r="AG910" s="272"/>
      <c r="AH910" s="272"/>
      <c r="AI910" s="272"/>
      <c r="AJ910" s="272"/>
    </row>
    <row r="911" spans="1:36" ht="15.75" customHeight="1">
      <c r="A911" s="272"/>
      <c r="B911" s="274"/>
      <c r="C911" s="274"/>
      <c r="D911" s="273"/>
      <c r="E911" s="274"/>
      <c r="F911" s="274"/>
      <c r="G911" s="273"/>
      <c r="H911" s="273"/>
      <c r="I911" s="273"/>
      <c r="J911" s="273"/>
      <c r="K911" s="274"/>
      <c r="L911" s="274"/>
      <c r="M911" s="273"/>
      <c r="N911" s="273"/>
      <c r="O911" s="273"/>
      <c r="P911" s="273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  <c r="AA911" s="272"/>
      <c r="AB911" s="272"/>
      <c r="AC911" s="272"/>
      <c r="AD911" s="272"/>
      <c r="AE911" s="272"/>
      <c r="AF911" s="272"/>
      <c r="AG911" s="272"/>
      <c r="AH911" s="272"/>
      <c r="AI911" s="272"/>
      <c r="AJ911" s="272"/>
    </row>
    <row r="912" spans="1:36" ht="15.75" customHeight="1">
      <c r="A912" s="272"/>
      <c r="B912" s="274"/>
      <c r="C912" s="274"/>
      <c r="D912" s="273"/>
      <c r="E912" s="274"/>
      <c r="F912" s="274"/>
      <c r="G912" s="273"/>
      <c r="H912" s="273"/>
      <c r="I912" s="273"/>
      <c r="J912" s="273"/>
      <c r="K912" s="274"/>
      <c r="L912" s="274"/>
      <c r="M912" s="273"/>
      <c r="N912" s="273"/>
      <c r="O912" s="273"/>
      <c r="P912" s="273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  <c r="AA912" s="272"/>
      <c r="AB912" s="272"/>
      <c r="AC912" s="272"/>
      <c r="AD912" s="272"/>
      <c r="AE912" s="272"/>
      <c r="AF912" s="272"/>
      <c r="AG912" s="272"/>
      <c r="AH912" s="272"/>
      <c r="AI912" s="272"/>
      <c r="AJ912" s="272"/>
    </row>
    <row r="913" spans="1:36" ht="15.75" customHeight="1">
      <c r="A913" s="272"/>
      <c r="B913" s="274"/>
      <c r="C913" s="274"/>
      <c r="D913" s="273"/>
      <c r="E913" s="274"/>
      <c r="F913" s="274"/>
      <c r="G913" s="273"/>
      <c r="H913" s="273"/>
      <c r="I913" s="273"/>
      <c r="J913" s="273"/>
      <c r="K913" s="274"/>
      <c r="L913" s="274"/>
      <c r="M913" s="273"/>
      <c r="N913" s="273"/>
      <c r="O913" s="273"/>
      <c r="P913" s="273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  <c r="AA913" s="272"/>
      <c r="AB913" s="272"/>
      <c r="AC913" s="272"/>
      <c r="AD913" s="272"/>
      <c r="AE913" s="272"/>
      <c r="AF913" s="272"/>
      <c r="AG913" s="272"/>
      <c r="AH913" s="272"/>
      <c r="AI913" s="272"/>
      <c r="AJ913" s="272"/>
    </row>
    <row r="914" spans="1:36" ht="15.75" customHeight="1">
      <c r="A914" s="272"/>
      <c r="B914" s="274"/>
      <c r="C914" s="274"/>
      <c r="D914" s="273"/>
      <c r="E914" s="274"/>
      <c r="F914" s="274"/>
      <c r="G914" s="273"/>
      <c r="H914" s="273"/>
      <c r="I914" s="273"/>
      <c r="J914" s="273"/>
      <c r="K914" s="274"/>
      <c r="L914" s="274"/>
      <c r="M914" s="273"/>
      <c r="N914" s="273"/>
      <c r="O914" s="273"/>
      <c r="P914" s="273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  <c r="AA914" s="272"/>
      <c r="AB914" s="272"/>
      <c r="AC914" s="272"/>
      <c r="AD914" s="272"/>
      <c r="AE914" s="272"/>
      <c r="AF914" s="272"/>
      <c r="AG914" s="272"/>
      <c r="AH914" s="272"/>
      <c r="AI914" s="272"/>
      <c r="AJ914" s="272"/>
    </row>
    <row r="915" spans="1:36" ht="15.75" customHeight="1">
      <c r="A915" s="272"/>
      <c r="B915" s="274"/>
      <c r="C915" s="274"/>
      <c r="D915" s="273"/>
      <c r="E915" s="274"/>
      <c r="F915" s="274"/>
      <c r="G915" s="273"/>
      <c r="H915" s="273"/>
      <c r="I915" s="273"/>
      <c r="J915" s="273"/>
      <c r="K915" s="274"/>
      <c r="L915" s="274"/>
      <c r="M915" s="273"/>
      <c r="N915" s="273"/>
      <c r="O915" s="273"/>
      <c r="P915" s="273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  <c r="AA915" s="272"/>
      <c r="AB915" s="272"/>
      <c r="AC915" s="272"/>
      <c r="AD915" s="272"/>
      <c r="AE915" s="272"/>
      <c r="AF915" s="272"/>
      <c r="AG915" s="272"/>
      <c r="AH915" s="272"/>
      <c r="AI915" s="272"/>
      <c r="AJ915" s="272"/>
    </row>
    <row r="916" spans="1:36" ht="15.75" customHeight="1">
      <c r="A916" s="272"/>
      <c r="B916" s="274"/>
      <c r="C916" s="274"/>
      <c r="D916" s="273"/>
      <c r="E916" s="274"/>
      <c r="F916" s="274"/>
      <c r="G916" s="273"/>
      <c r="H916" s="273"/>
      <c r="I916" s="273"/>
      <c r="J916" s="273"/>
      <c r="K916" s="274"/>
      <c r="L916" s="274"/>
      <c r="M916" s="273"/>
      <c r="N916" s="273"/>
      <c r="O916" s="273"/>
      <c r="P916" s="273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  <c r="AA916" s="272"/>
      <c r="AB916" s="272"/>
      <c r="AC916" s="272"/>
      <c r="AD916" s="272"/>
      <c r="AE916" s="272"/>
      <c r="AF916" s="272"/>
      <c r="AG916" s="272"/>
      <c r="AH916" s="272"/>
      <c r="AI916" s="272"/>
      <c r="AJ916" s="272"/>
    </row>
    <row r="917" spans="1:36" ht="15.75" customHeight="1">
      <c r="A917" s="272"/>
      <c r="B917" s="274"/>
      <c r="C917" s="274"/>
      <c r="D917" s="273"/>
      <c r="E917" s="274"/>
      <c r="F917" s="274"/>
      <c r="G917" s="273"/>
      <c r="H917" s="273"/>
      <c r="I917" s="273"/>
      <c r="J917" s="273"/>
      <c r="K917" s="274"/>
      <c r="L917" s="274"/>
      <c r="M917" s="273"/>
      <c r="N917" s="273"/>
      <c r="O917" s="273"/>
      <c r="P917" s="273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  <c r="AA917" s="272"/>
      <c r="AB917" s="272"/>
      <c r="AC917" s="272"/>
      <c r="AD917" s="272"/>
      <c r="AE917" s="272"/>
      <c r="AF917" s="272"/>
      <c r="AG917" s="272"/>
      <c r="AH917" s="272"/>
      <c r="AI917" s="272"/>
      <c r="AJ917" s="272"/>
    </row>
    <row r="918" spans="1:36" ht="15.75" customHeight="1">
      <c r="A918" s="272"/>
      <c r="B918" s="274"/>
      <c r="C918" s="274"/>
      <c r="D918" s="273"/>
      <c r="E918" s="274"/>
      <c r="F918" s="274"/>
      <c r="G918" s="273"/>
      <c r="H918" s="273"/>
      <c r="I918" s="273"/>
      <c r="J918" s="273"/>
      <c r="K918" s="274"/>
      <c r="L918" s="274"/>
      <c r="M918" s="273"/>
      <c r="N918" s="273"/>
      <c r="O918" s="273"/>
      <c r="P918" s="273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  <c r="AA918" s="272"/>
      <c r="AB918" s="272"/>
      <c r="AC918" s="272"/>
      <c r="AD918" s="272"/>
      <c r="AE918" s="272"/>
      <c r="AF918" s="272"/>
      <c r="AG918" s="272"/>
      <c r="AH918" s="272"/>
      <c r="AI918" s="272"/>
      <c r="AJ918" s="272"/>
    </row>
    <row r="919" spans="1:36" ht="15.75" customHeight="1">
      <c r="A919" s="272"/>
      <c r="B919" s="274"/>
      <c r="C919" s="274"/>
      <c r="D919" s="273"/>
      <c r="E919" s="274"/>
      <c r="F919" s="274"/>
      <c r="G919" s="273"/>
      <c r="H919" s="273"/>
      <c r="I919" s="273"/>
      <c r="J919" s="273"/>
      <c r="K919" s="274"/>
      <c r="L919" s="274"/>
      <c r="M919" s="273"/>
      <c r="N919" s="273"/>
      <c r="O919" s="273"/>
      <c r="P919" s="273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  <c r="AA919" s="272"/>
      <c r="AB919" s="272"/>
      <c r="AC919" s="272"/>
      <c r="AD919" s="272"/>
      <c r="AE919" s="272"/>
      <c r="AF919" s="272"/>
      <c r="AG919" s="272"/>
      <c r="AH919" s="272"/>
      <c r="AI919" s="272"/>
      <c r="AJ919" s="272"/>
    </row>
    <row r="920" spans="1:36" ht="15.75" customHeight="1">
      <c r="A920" s="272"/>
      <c r="B920" s="274"/>
      <c r="C920" s="274"/>
      <c r="D920" s="273"/>
      <c r="E920" s="274"/>
      <c r="F920" s="274"/>
      <c r="G920" s="273"/>
      <c r="H920" s="273"/>
      <c r="I920" s="273"/>
      <c r="J920" s="273"/>
      <c r="K920" s="274"/>
      <c r="L920" s="274"/>
      <c r="M920" s="273"/>
      <c r="N920" s="273"/>
      <c r="O920" s="273"/>
      <c r="P920" s="273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  <c r="AA920" s="272"/>
      <c r="AB920" s="272"/>
      <c r="AC920" s="272"/>
      <c r="AD920" s="272"/>
      <c r="AE920" s="272"/>
      <c r="AF920" s="272"/>
      <c r="AG920" s="272"/>
      <c r="AH920" s="272"/>
      <c r="AI920" s="272"/>
      <c r="AJ920" s="272"/>
    </row>
    <row r="921" spans="1:36" ht="15.75" customHeight="1">
      <c r="A921" s="272"/>
      <c r="B921" s="274"/>
      <c r="C921" s="274"/>
      <c r="D921" s="273"/>
      <c r="E921" s="274"/>
      <c r="F921" s="274"/>
      <c r="G921" s="273"/>
      <c r="H921" s="273"/>
      <c r="I921" s="273"/>
      <c r="J921" s="273"/>
      <c r="K921" s="274"/>
      <c r="L921" s="274"/>
      <c r="M921" s="273"/>
      <c r="N921" s="273"/>
      <c r="O921" s="273"/>
      <c r="P921" s="273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  <c r="AA921" s="272"/>
      <c r="AB921" s="272"/>
      <c r="AC921" s="272"/>
      <c r="AD921" s="272"/>
      <c r="AE921" s="272"/>
      <c r="AF921" s="272"/>
      <c r="AG921" s="272"/>
      <c r="AH921" s="272"/>
      <c r="AI921" s="272"/>
      <c r="AJ921" s="272"/>
    </row>
    <row r="922" spans="1:36" ht="15.75" customHeight="1">
      <c r="A922" s="272"/>
      <c r="B922" s="274"/>
      <c r="C922" s="274"/>
      <c r="D922" s="273"/>
      <c r="E922" s="274"/>
      <c r="F922" s="274"/>
      <c r="G922" s="273"/>
      <c r="H922" s="273"/>
      <c r="I922" s="273"/>
      <c r="J922" s="273"/>
      <c r="K922" s="274"/>
      <c r="L922" s="274"/>
      <c r="M922" s="273"/>
      <c r="N922" s="273"/>
      <c r="O922" s="273"/>
      <c r="P922" s="273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  <c r="AA922" s="272"/>
      <c r="AB922" s="272"/>
      <c r="AC922" s="272"/>
      <c r="AD922" s="272"/>
      <c r="AE922" s="272"/>
      <c r="AF922" s="272"/>
      <c r="AG922" s="272"/>
      <c r="AH922" s="272"/>
      <c r="AI922" s="272"/>
      <c r="AJ922" s="272"/>
    </row>
    <row r="923" spans="1:36" ht="15.75" customHeight="1">
      <c r="A923" s="272"/>
      <c r="B923" s="274"/>
      <c r="C923" s="274"/>
      <c r="D923" s="273"/>
      <c r="E923" s="274"/>
      <c r="F923" s="274"/>
      <c r="G923" s="273"/>
      <c r="H923" s="273"/>
      <c r="I923" s="273"/>
      <c r="J923" s="273"/>
      <c r="K923" s="274"/>
      <c r="L923" s="274"/>
      <c r="M923" s="273"/>
      <c r="N923" s="273"/>
      <c r="O923" s="273"/>
      <c r="P923" s="273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  <c r="AA923" s="272"/>
      <c r="AB923" s="272"/>
      <c r="AC923" s="272"/>
      <c r="AD923" s="272"/>
      <c r="AE923" s="272"/>
      <c r="AF923" s="272"/>
      <c r="AG923" s="272"/>
      <c r="AH923" s="272"/>
      <c r="AI923" s="272"/>
      <c r="AJ923" s="272"/>
    </row>
    <row r="924" spans="1:36" ht="15.75" customHeight="1">
      <c r="A924" s="272"/>
      <c r="B924" s="274"/>
      <c r="C924" s="274"/>
      <c r="D924" s="273"/>
      <c r="E924" s="274"/>
      <c r="F924" s="274"/>
      <c r="G924" s="273"/>
      <c r="H924" s="273"/>
      <c r="I924" s="273"/>
      <c r="J924" s="273"/>
      <c r="K924" s="274"/>
      <c r="L924" s="274"/>
      <c r="M924" s="273"/>
      <c r="N924" s="273"/>
      <c r="O924" s="273"/>
      <c r="P924" s="273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  <c r="AA924" s="272"/>
      <c r="AB924" s="272"/>
      <c r="AC924" s="272"/>
      <c r="AD924" s="272"/>
      <c r="AE924" s="272"/>
      <c r="AF924" s="272"/>
      <c r="AG924" s="272"/>
      <c r="AH924" s="272"/>
      <c r="AI924" s="272"/>
      <c r="AJ924" s="272"/>
    </row>
    <row r="925" spans="1:36" ht="15.75" customHeight="1">
      <c r="A925" s="272"/>
      <c r="B925" s="274"/>
      <c r="C925" s="274"/>
      <c r="D925" s="273"/>
      <c r="E925" s="274"/>
      <c r="F925" s="274"/>
      <c r="G925" s="273"/>
      <c r="H925" s="273"/>
      <c r="I925" s="273"/>
      <c r="J925" s="273"/>
      <c r="K925" s="274"/>
      <c r="L925" s="274"/>
      <c r="M925" s="273"/>
      <c r="N925" s="273"/>
      <c r="O925" s="273"/>
      <c r="P925" s="273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  <c r="AA925" s="272"/>
      <c r="AB925" s="272"/>
      <c r="AC925" s="272"/>
      <c r="AD925" s="272"/>
      <c r="AE925" s="272"/>
      <c r="AF925" s="272"/>
      <c r="AG925" s="272"/>
      <c r="AH925" s="272"/>
      <c r="AI925" s="272"/>
      <c r="AJ925" s="272"/>
    </row>
    <row r="926" spans="1:36" ht="15.75" customHeight="1">
      <c r="A926" s="272"/>
      <c r="B926" s="274"/>
      <c r="C926" s="274"/>
      <c r="D926" s="273"/>
      <c r="E926" s="274"/>
      <c r="F926" s="274"/>
      <c r="G926" s="273"/>
      <c r="H926" s="273"/>
      <c r="I926" s="273"/>
      <c r="J926" s="273"/>
      <c r="K926" s="274"/>
      <c r="L926" s="274"/>
      <c r="M926" s="273"/>
      <c r="N926" s="273"/>
      <c r="O926" s="273"/>
      <c r="P926" s="273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  <c r="AA926" s="272"/>
      <c r="AB926" s="272"/>
      <c r="AC926" s="272"/>
      <c r="AD926" s="272"/>
      <c r="AE926" s="272"/>
      <c r="AF926" s="272"/>
      <c r="AG926" s="272"/>
      <c r="AH926" s="272"/>
      <c r="AI926" s="272"/>
      <c r="AJ926" s="272"/>
    </row>
    <row r="927" spans="1:36" ht="15.75" customHeight="1">
      <c r="A927" s="272"/>
      <c r="B927" s="274"/>
      <c r="C927" s="274"/>
      <c r="D927" s="273"/>
      <c r="E927" s="274"/>
      <c r="F927" s="274"/>
      <c r="G927" s="273"/>
      <c r="H927" s="273"/>
      <c r="I927" s="273"/>
      <c r="J927" s="273"/>
      <c r="K927" s="274"/>
      <c r="L927" s="274"/>
      <c r="M927" s="273"/>
      <c r="N927" s="273"/>
      <c r="O927" s="273"/>
      <c r="P927" s="273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  <c r="AA927" s="272"/>
      <c r="AB927" s="272"/>
      <c r="AC927" s="272"/>
      <c r="AD927" s="272"/>
      <c r="AE927" s="272"/>
      <c r="AF927" s="272"/>
      <c r="AG927" s="272"/>
      <c r="AH927" s="272"/>
      <c r="AI927" s="272"/>
      <c r="AJ927" s="272"/>
    </row>
    <row r="928" spans="1:36" ht="15.75" customHeight="1">
      <c r="A928" s="272"/>
      <c r="B928" s="274"/>
      <c r="C928" s="274"/>
      <c r="D928" s="273"/>
      <c r="E928" s="274"/>
      <c r="F928" s="274"/>
      <c r="G928" s="273"/>
      <c r="H928" s="273"/>
      <c r="I928" s="273"/>
      <c r="J928" s="273"/>
      <c r="K928" s="274"/>
      <c r="L928" s="274"/>
      <c r="M928" s="273"/>
      <c r="N928" s="273"/>
      <c r="O928" s="273"/>
      <c r="P928" s="273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  <c r="AA928" s="272"/>
      <c r="AB928" s="272"/>
      <c r="AC928" s="272"/>
      <c r="AD928" s="272"/>
      <c r="AE928" s="272"/>
      <c r="AF928" s="272"/>
      <c r="AG928" s="272"/>
      <c r="AH928" s="272"/>
      <c r="AI928" s="272"/>
      <c r="AJ928" s="272"/>
    </row>
    <row r="929" spans="1:36" ht="15.75" customHeight="1">
      <c r="A929" s="272"/>
      <c r="B929" s="274"/>
      <c r="C929" s="274"/>
      <c r="D929" s="273"/>
      <c r="E929" s="274"/>
      <c r="F929" s="274"/>
      <c r="G929" s="273"/>
      <c r="H929" s="273"/>
      <c r="I929" s="273"/>
      <c r="J929" s="273"/>
      <c r="K929" s="274"/>
      <c r="L929" s="274"/>
      <c r="M929" s="273"/>
      <c r="N929" s="273"/>
      <c r="O929" s="273"/>
      <c r="P929" s="273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  <c r="AA929" s="272"/>
      <c r="AB929" s="272"/>
      <c r="AC929" s="272"/>
      <c r="AD929" s="272"/>
      <c r="AE929" s="272"/>
      <c r="AF929" s="272"/>
      <c r="AG929" s="272"/>
      <c r="AH929" s="272"/>
      <c r="AI929" s="272"/>
      <c r="AJ929" s="272"/>
    </row>
    <row r="930" spans="1:36" ht="15.75" customHeight="1">
      <c r="A930" s="272"/>
      <c r="B930" s="274"/>
      <c r="C930" s="274"/>
      <c r="D930" s="273"/>
      <c r="E930" s="274"/>
      <c r="F930" s="274"/>
      <c r="G930" s="273"/>
      <c r="H930" s="273"/>
      <c r="I930" s="273"/>
      <c r="J930" s="273"/>
      <c r="K930" s="274"/>
      <c r="L930" s="274"/>
      <c r="M930" s="273"/>
      <c r="N930" s="273"/>
      <c r="O930" s="273"/>
      <c r="P930" s="273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  <c r="AA930" s="272"/>
      <c r="AB930" s="272"/>
      <c r="AC930" s="272"/>
      <c r="AD930" s="272"/>
      <c r="AE930" s="272"/>
      <c r="AF930" s="272"/>
      <c r="AG930" s="272"/>
      <c r="AH930" s="272"/>
      <c r="AI930" s="272"/>
      <c r="AJ930" s="272"/>
    </row>
    <row r="931" spans="1:36" ht="15.75" customHeight="1">
      <c r="A931" s="272"/>
      <c r="B931" s="274"/>
      <c r="C931" s="274"/>
      <c r="D931" s="273"/>
      <c r="E931" s="274"/>
      <c r="F931" s="274"/>
      <c r="G931" s="273"/>
      <c r="H931" s="273"/>
      <c r="I931" s="273"/>
      <c r="J931" s="273"/>
      <c r="K931" s="274"/>
      <c r="L931" s="274"/>
      <c r="M931" s="273"/>
      <c r="N931" s="273"/>
      <c r="O931" s="273"/>
      <c r="P931" s="273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  <c r="AA931" s="272"/>
      <c r="AB931" s="272"/>
      <c r="AC931" s="272"/>
      <c r="AD931" s="272"/>
      <c r="AE931" s="272"/>
      <c r="AF931" s="272"/>
      <c r="AG931" s="272"/>
      <c r="AH931" s="272"/>
      <c r="AI931" s="272"/>
      <c r="AJ931" s="272"/>
    </row>
    <row r="932" spans="1:36" ht="15.75" customHeight="1">
      <c r="A932" s="272"/>
      <c r="B932" s="274"/>
      <c r="C932" s="274"/>
      <c r="D932" s="273"/>
      <c r="E932" s="274"/>
      <c r="F932" s="274"/>
      <c r="G932" s="273"/>
      <c r="H932" s="273"/>
      <c r="I932" s="273"/>
      <c r="J932" s="273"/>
      <c r="K932" s="274"/>
      <c r="L932" s="274"/>
      <c r="M932" s="273"/>
      <c r="N932" s="273"/>
      <c r="O932" s="273"/>
      <c r="P932" s="273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  <c r="AA932" s="272"/>
      <c r="AB932" s="272"/>
      <c r="AC932" s="272"/>
      <c r="AD932" s="272"/>
      <c r="AE932" s="272"/>
      <c r="AF932" s="272"/>
      <c r="AG932" s="272"/>
      <c r="AH932" s="272"/>
      <c r="AI932" s="272"/>
      <c r="AJ932" s="272"/>
    </row>
    <row r="933" spans="1:36" ht="15.75" customHeight="1">
      <c r="A933" s="272"/>
      <c r="B933" s="274"/>
      <c r="C933" s="274"/>
      <c r="D933" s="273"/>
      <c r="E933" s="274"/>
      <c r="F933" s="274"/>
      <c r="G933" s="273"/>
      <c r="H933" s="273"/>
      <c r="I933" s="273"/>
      <c r="J933" s="273"/>
      <c r="K933" s="274"/>
      <c r="L933" s="274"/>
      <c r="M933" s="273"/>
      <c r="N933" s="273"/>
      <c r="O933" s="273"/>
      <c r="P933" s="273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  <c r="AA933" s="272"/>
      <c r="AB933" s="272"/>
      <c r="AC933" s="272"/>
      <c r="AD933" s="272"/>
      <c r="AE933" s="272"/>
      <c r="AF933" s="272"/>
      <c r="AG933" s="272"/>
      <c r="AH933" s="272"/>
      <c r="AI933" s="272"/>
      <c r="AJ933" s="272"/>
    </row>
    <row r="934" spans="1:36" ht="15.75" customHeight="1">
      <c r="A934" s="272"/>
      <c r="B934" s="274"/>
      <c r="C934" s="274"/>
      <c r="D934" s="273"/>
      <c r="E934" s="274"/>
      <c r="F934" s="274"/>
      <c r="G934" s="273"/>
      <c r="H934" s="273"/>
      <c r="I934" s="273"/>
      <c r="J934" s="273"/>
      <c r="K934" s="274"/>
      <c r="L934" s="274"/>
      <c r="M934" s="273"/>
      <c r="N934" s="273"/>
      <c r="O934" s="273"/>
      <c r="P934" s="273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  <c r="AA934" s="272"/>
      <c r="AB934" s="272"/>
      <c r="AC934" s="272"/>
      <c r="AD934" s="272"/>
      <c r="AE934" s="272"/>
      <c r="AF934" s="272"/>
      <c r="AG934" s="272"/>
      <c r="AH934" s="272"/>
      <c r="AI934" s="272"/>
      <c r="AJ934" s="272"/>
    </row>
    <row r="935" spans="1:36" ht="15.75" customHeight="1">
      <c r="A935" s="272"/>
      <c r="B935" s="274"/>
      <c r="C935" s="274"/>
      <c r="D935" s="273"/>
      <c r="E935" s="274"/>
      <c r="F935" s="274"/>
      <c r="G935" s="273"/>
      <c r="H935" s="273"/>
      <c r="I935" s="273"/>
      <c r="J935" s="273"/>
      <c r="K935" s="274"/>
      <c r="L935" s="274"/>
      <c r="M935" s="273"/>
      <c r="N935" s="273"/>
      <c r="O935" s="273"/>
      <c r="P935" s="273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  <c r="AA935" s="272"/>
      <c r="AB935" s="272"/>
      <c r="AC935" s="272"/>
      <c r="AD935" s="272"/>
      <c r="AE935" s="272"/>
      <c r="AF935" s="272"/>
      <c r="AG935" s="272"/>
      <c r="AH935" s="272"/>
      <c r="AI935" s="272"/>
      <c r="AJ935" s="272"/>
    </row>
    <row r="936" spans="1:36" ht="15.75" customHeight="1">
      <c r="A936" s="272"/>
      <c r="B936" s="274"/>
      <c r="C936" s="274"/>
      <c r="D936" s="273"/>
      <c r="E936" s="274"/>
      <c r="F936" s="274"/>
      <c r="G936" s="273"/>
      <c r="H936" s="273"/>
      <c r="I936" s="273"/>
      <c r="J936" s="273"/>
      <c r="K936" s="274"/>
      <c r="L936" s="274"/>
      <c r="M936" s="273"/>
      <c r="N936" s="273"/>
      <c r="O936" s="273"/>
      <c r="P936" s="273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  <c r="AA936" s="272"/>
      <c r="AB936" s="272"/>
      <c r="AC936" s="272"/>
      <c r="AD936" s="272"/>
      <c r="AE936" s="272"/>
      <c r="AF936" s="272"/>
      <c r="AG936" s="272"/>
      <c r="AH936" s="272"/>
      <c r="AI936" s="272"/>
      <c r="AJ936" s="272"/>
    </row>
    <row r="937" spans="1:36" ht="15.75" customHeight="1">
      <c r="A937" s="272"/>
      <c r="B937" s="274"/>
      <c r="C937" s="274"/>
      <c r="D937" s="273"/>
      <c r="E937" s="274"/>
      <c r="F937" s="274"/>
      <c r="G937" s="273"/>
      <c r="H937" s="273"/>
      <c r="I937" s="273"/>
      <c r="J937" s="273"/>
      <c r="K937" s="274"/>
      <c r="L937" s="274"/>
      <c r="M937" s="273"/>
      <c r="N937" s="273"/>
      <c r="O937" s="273"/>
      <c r="P937" s="273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  <c r="AA937" s="272"/>
      <c r="AB937" s="272"/>
      <c r="AC937" s="272"/>
      <c r="AD937" s="272"/>
      <c r="AE937" s="272"/>
      <c r="AF937" s="272"/>
      <c r="AG937" s="272"/>
      <c r="AH937" s="272"/>
      <c r="AI937" s="272"/>
      <c r="AJ937" s="272"/>
    </row>
    <row r="938" spans="1:36" ht="15.75" customHeight="1">
      <c r="A938" s="272"/>
      <c r="B938" s="274"/>
      <c r="C938" s="274"/>
      <c r="D938" s="273"/>
      <c r="E938" s="274"/>
      <c r="F938" s="274"/>
      <c r="G938" s="273"/>
      <c r="H938" s="273"/>
      <c r="I938" s="273"/>
      <c r="J938" s="273"/>
      <c r="K938" s="274"/>
      <c r="L938" s="274"/>
      <c r="M938" s="273"/>
      <c r="N938" s="273"/>
      <c r="O938" s="273"/>
      <c r="P938" s="273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  <c r="AA938" s="272"/>
      <c r="AB938" s="272"/>
      <c r="AC938" s="272"/>
      <c r="AD938" s="272"/>
      <c r="AE938" s="272"/>
      <c r="AF938" s="272"/>
      <c r="AG938" s="272"/>
      <c r="AH938" s="272"/>
      <c r="AI938" s="272"/>
      <c r="AJ938" s="272"/>
    </row>
    <row r="939" spans="1:36" ht="15.75" customHeight="1">
      <c r="A939" s="272"/>
      <c r="B939" s="274"/>
      <c r="C939" s="274"/>
      <c r="D939" s="273"/>
      <c r="E939" s="274"/>
      <c r="F939" s="274"/>
      <c r="G939" s="273"/>
      <c r="H939" s="273"/>
      <c r="I939" s="273"/>
      <c r="J939" s="273"/>
      <c r="K939" s="274"/>
      <c r="L939" s="274"/>
      <c r="M939" s="273"/>
      <c r="N939" s="273"/>
      <c r="O939" s="273"/>
      <c r="P939" s="273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  <c r="AA939" s="272"/>
      <c r="AB939" s="272"/>
      <c r="AC939" s="272"/>
      <c r="AD939" s="272"/>
      <c r="AE939" s="272"/>
      <c r="AF939" s="272"/>
      <c r="AG939" s="272"/>
      <c r="AH939" s="272"/>
      <c r="AI939" s="272"/>
      <c r="AJ939" s="272"/>
    </row>
    <row r="940" spans="1:36" ht="15.75" customHeight="1">
      <c r="A940" s="272"/>
      <c r="B940" s="274"/>
      <c r="C940" s="274"/>
      <c r="D940" s="273"/>
      <c r="E940" s="274"/>
      <c r="F940" s="274"/>
      <c r="G940" s="273"/>
      <c r="H940" s="273"/>
      <c r="I940" s="273"/>
      <c r="J940" s="273"/>
      <c r="K940" s="274"/>
      <c r="L940" s="274"/>
      <c r="M940" s="273"/>
      <c r="N940" s="273"/>
      <c r="O940" s="273"/>
      <c r="P940" s="273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  <c r="AA940" s="272"/>
      <c r="AB940" s="272"/>
      <c r="AC940" s="272"/>
      <c r="AD940" s="272"/>
      <c r="AE940" s="272"/>
      <c r="AF940" s="272"/>
      <c r="AG940" s="272"/>
      <c r="AH940" s="272"/>
      <c r="AI940" s="272"/>
      <c r="AJ940" s="272"/>
    </row>
    <row r="941" spans="1:36" ht="15.75" customHeight="1">
      <c r="A941" s="272"/>
      <c r="B941" s="274"/>
      <c r="C941" s="274"/>
      <c r="D941" s="273"/>
      <c r="E941" s="274"/>
      <c r="F941" s="274"/>
      <c r="G941" s="273"/>
      <c r="H941" s="273"/>
      <c r="I941" s="273"/>
      <c r="J941" s="273"/>
      <c r="K941" s="274"/>
      <c r="L941" s="274"/>
      <c r="M941" s="273"/>
      <c r="N941" s="273"/>
      <c r="O941" s="273"/>
      <c r="P941" s="273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  <c r="AA941" s="272"/>
      <c r="AB941" s="272"/>
      <c r="AC941" s="272"/>
      <c r="AD941" s="272"/>
      <c r="AE941" s="272"/>
      <c r="AF941" s="272"/>
      <c r="AG941" s="272"/>
      <c r="AH941" s="272"/>
      <c r="AI941" s="272"/>
      <c r="AJ941" s="272"/>
    </row>
    <row r="942" spans="1:36" ht="15.75" customHeight="1">
      <c r="A942" s="272"/>
      <c r="B942" s="274"/>
      <c r="C942" s="274"/>
      <c r="D942" s="273"/>
      <c r="E942" s="274"/>
      <c r="F942" s="274"/>
      <c r="G942" s="273"/>
      <c r="H942" s="273"/>
      <c r="I942" s="273"/>
      <c r="J942" s="273"/>
      <c r="K942" s="274"/>
      <c r="L942" s="274"/>
      <c r="M942" s="273"/>
      <c r="N942" s="273"/>
      <c r="O942" s="273"/>
      <c r="P942" s="273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  <c r="AA942" s="272"/>
      <c r="AB942" s="272"/>
      <c r="AC942" s="272"/>
      <c r="AD942" s="272"/>
      <c r="AE942" s="272"/>
      <c r="AF942" s="272"/>
      <c r="AG942" s="272"/>
      <c r="AH942" s="272"/>
      <c r="AI942" s="272"/>
      <c r="AJ942" s="272"/>
    </row>
    <row r="943" spans="1:36" ht="15.75" customHeight="1">
      <c r="A943" s="272"/>
      <c r="B943" s="274"/>
      <c r="C943" s="274"/>
      <c r="D943" s="273"/>
      <c r="E943" s="274"/>
      <c r="F943" s="274"/>
      <c r="G943" s="273"/>
      <c r="H943" s="273"/>
      <c r="I943" s="273"/>
      <c r="J943" s="273"/>
      <c r="K943" s="274"/>
      <c r="L943" s="274"/>
      <c r="M943" s="273"/>
      <c r="N943" s="273"/>
      <c r="O943" s="273"/>
      <c r="P943" s="273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  <c r="AA943" s="272"/>
      <c r="AB943" s="272"/>
      <c r="AC943" s="272"/>
      <c r="AD943" s="272"/>
      <c r="AE943" s="272"/>
      <c r="AF943" s="272"/>
      <c r="AG943" s="272"/>
      <c r="AH943" s="272"/>
      <c r="AI943" s="272"/>
      <c r="AJ943" s="272"/>
    </row>
    <row r="944" spans="1:36" ht="15.75" customHeight="1">
      <c r="A944" s="272"/>
      <c r="B944" s="274"/>
      <c r="C944" s="274"/>
      <c r="D944" s="273"/>
      <c r="E944" s="274"/>
      <c r="F944" s="274"/>
      <c r="G944" s="273"/>
      <c r="H944" s="273"/>
      <c r="I944" s="273"/>
      <c r="J944" s="273"/>
      <c r="K944" s="274"/>
      <c r="L944" s="274"/>
      <c r="M944" s="273"/>
      <c r="N944" s="273"/>
      <c r="O944" s="273"/>
      <c r="P944" s="273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  <c r="AA944" s="272"/>
      <c r="AB944" s="272"/>
      <c r="AC944" s="272"/>
      <c r="AD944" s="272"/>
      <c r="AE944" s="272"/>
      <c r="AF944" s="272"/>
      <c r="AG944" s="272"/>
      <c r="AH944" s="272"/>
      <c r="AI944" s="272"/>
      <c r="AJ944" s="272"/>
    </row>
    <row r="945" spans="1:36" ht="15.75" customHeight="1">
      <c r="A945" s="272"/>
      <c r="B945" s="274"/>
      <c r="C945" s="274"/>
      <c r="D945" s="273"/>
      <c r="E945" s="274"/>
      <c r="F945" s="274"/>
      <c r="G945" s="273"/>
      <c r="H945" s="273"/>
      <c r="I945" s="273"/>
      <c r="J945" s="273"/>
      <c r="K945" s="274"/>
      <c r="L945" s="274"/>
      <c r="M945" s="273"/>
      <c r="N945" s="273"/>
      <c r="O945" s="273"/>
      <c r="P945" s="273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  <c r="AA945" s="272"/>
      <c r="AB945" s="272"/>
      <c r="AC945" s="272"/>
      <c r="AD945" s="272"/>
      <c r="AE945" s="272"/>
      <c r="AF945" s="272"/>
      <c r="AG945" s="272"/>
      <c r="AH945" s="272"/>
      <c r="AI945" s="272"/>
      <c r="AJ945" s="272"/>
    </row>
    <row r="946" spans="1:36" ht="15.75" customHeight="1">
      <c r="A946" s="272"/>
      <c r="B946" s="274"/>
      <c r="C946" s="274"/>
      <c r="D946" s="273"/>
      <c r="E946" s="274"/>
      <c r="F946" s="274"/>
      <c r="G946" s="273"/>
      <c r="H946" s="273"/>
      <c r="I946" s="273"/>
      <c r="J946" s="273"/>
      <c r="K946" s="274"/>
      <c r="L946" s="274"/>
      <c r="M946" s="273"/>
      <c r="N946" s="273"/>
      <c r="O946" s="273"/>
      <c r="P946" s="273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  <c r="AA946" s="272"/>
      <c r="AB946" s="272"/>
      <c r="AC946" s="272"/>
      <c r="AD946" s="272"/>
      <c r="AE946" s="272"/>
      <c r="AF946" s="272"/>
      <c r="AG946" s="272"/>
      <c r="AH946" s="272"/>
      <c r="AI946" s="272"/>
      <c r="AJ946" s="272"/>
    </row>
    <row r="947" spans="1:36" ht="15.75" customHeight="1">
      <c r="A947" s="272"/>
      <c r="B947" s="274"/>
      <c r="C947" s="274"/>
      <c r="D947" s="273"/>
      <c r="E947" s="274"/>
      <c r="F947" s="274"/>
      <c r="G947" s="273"/>
      <c r="H947" s="273"/>
      <c r="I947" s="273"/>
      <c r="J947" s="273"/>
      <c r="K947" s="274"/>
      <c r="L947" s="274"/>
      <c r="M947" s="273"/>
      <c r="N947" s="273"/>
      <c r="O947" s="273"/>
      <c r="P947" s="273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  <c r="AA947" s="272"/>
      <c r="AB947" s="272"/>
      <c r="AC947" s="272"/>
      <c r="AD947" s="272"/>
      <c r="AE947" s="272"/>
      <c r="AF947" s="272"/>
      <c r="AG947" s="272"/>
      <c r="AH947" s="272"/>
      <c r="AI947" s="272"/>
      <c r="AJ947" s="272"/>
    </row>
    <row r="948" spans="1:36" ht="15.75" customHeight="1">
      <c r="A948" s="272"/>
      <c r="B948" s="274"/>
      <c r="C948" s="274"/>
      <c r="D948" s="273"/>
      <c r="E948" s="274"/>
      <c r="F948" s="274"/>
      <c r="G948" s="273"/>
      <c r="H948" s="273"/>
      <c r="I948" s="273"/>
      <c r="J948" s="273"/>
      <c r="K948" s="274"/>
      <c r="L948" s="274"/>
      <c r="M948" s="273"/>
      <c r="N948" s="273"/>
      <c r="O948" s="273"/>
      <c r="P948" s="273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  <c r="AA948" s="272"/>
      <c r="AB948" s="272"/>
      <c r="AC948" s="272"/>
      <c r="AD948" s="272"/>
      <c r="AE948" s="272"/>
      <c r="AF948" s="272"/>
      <c r="AG948" s="272"/>
      <c r="AH948" s="272"/>
      <c r="AI948" s="272"/>
      <c r="AJ948" s="272"/>
    </row>
    <row r="949" spans="1:36" ht="15.75" customHeight="1">
      <c r="A949" s="272"/>
      <c r="B949" s="274"/>
      <c r="C949" s="274"/>
      <c r="D949" s="273"/>
      <c r="E949" s="274"/>
      <c r="F949" s="274"/>
      <c r="G949" s="273"/>
      <c r="H949" s="273"/>
      <c r="I949" s="273"/>
      <c r="J949" s="273"/>
      <c r="K949" s="274"/>
      <c r="L949" s="274"/>
      <c r="M949" s="273"/>
      <c r="N949" s="273"/>
      <c r="O949" s="273"/>
      <c r="P949" s="273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  <c r="AA949" s="272"/>
      <c r="AB949" s="272"/>
      <c r="AC949" s="272"/>
      <c r="AD949" s="272"/>
      <c r="AE949" s="272"/>
      <c r="AF949" s="272"/>
      <c r="AG949" s="272"/>
      <c r="AH949" s="272"/>
      <c r="AI949" s="272"/>
      <c r="AJ949" s="272"/>
    </row>
    <row r="950" spans="1:36" ht="15.75" customHeight="1">
      <c r="A950" s="272"/>
      <c r="B950" s="274"/>
      <c r="C950" s="274"/>
      <c r="D950" s="273"/>
      <c r="E950" s="274"/>
      <c r="F950" s="274"/>
      <c r="G950" s="273"/>
      <c r="H950" s="273"/>
      <c r="I950" s="273"/>
      <c r="J950" s="273"/>
      <c r="K950" s="274"/>
      <c r="L950" s="274"/>
      <c r="M950" s="273"/>
      <c r="N950" s="273"/>
      <c r="O950" s="273"/>
      <c r="P950" s="273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  <c r="AA950" s="272"/>
      <c r="AB950" s="272"/>
      <c r="AC950" s="272"/>
      <c r="AD950" s="272"/>
      <c r="AE950" s="272"/>
      <c r="AF950" s="272"/>
      <c r="AG950" s="272"/>
      <c r="AH950" s="272"/>
      <c r="AI950" s="272"/>
      <c r="AJ950" s="272"/>
    </row>
    <row r="951" spans="1:36" ht="15.75" customHeight="1">
      <c r="A951" s="272"/>
      <c r="B951" s="274"/>
      <c r="C951" s="274"/>
      <c r="D951" s="273"/>
      <c r="E951" s="274"/>
      <c r="F951" s="274"/>
      <c r="G951" s="273"/>
      <c r="H951" s="273"/>
      <c r="I951" s="273"/>
      <c r="J951" s="273"/>
      <c r="K951" s="274"/>
      <c r="L951" s="274"/>
      <c r="M951" s="273"/>
      <c r="N951" s="273"/>
      <c r="O951" s="273"/>
      <c r="P951" s="273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  <c r="AA951" s="272"/>
      <c r="AB951" s="272"/>
      <c r="AC951" s="272"/>
      <c r="AD951" s="272"/>
      <c r="AE951" s="272"/>
      <c r="AF951" s="272"/>
      <c r="AG951" s="272"/>
      <c r="AH951" s="272"/>
      <c r="AI951" s="272"/>
      <c r="AJ951" s="272"/>
    </row>
    <row r="952" spans="1:36" ht="15.75" customHeight="1">
      <c r="A952" s="272"/>
      <c r="B952" s="274"/>
      <c r="C952" s="274"/>
      <c r="D952" s="273"/>
      <c r="E952" s="274"/>
      <c r="F952" s="274"/>
      <c r="G952" s="273"/>
      <c r="H952" s="273"/>
      <c r="I952" s="273"/>
      <c r="J952" s="273"/>
      <c r="K952" s="274"/>
      <c r="L952" s="274"/>
      <c r="M952" s="273"/>
      <c r="N952" s="273"/>
      <c r="O952" s="273"/>
      <c r="P952" s="273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  <c r="AA952" s="272"/>
      <c r="AB952" s="272"/>
      <c r="AC952" s="272"/>
      <c r="AD952" s="272"/>
      <c r="AE952" s="272"/>
      <c r="AF952" s="272"/>
      <c r="AG952" s="272"/>
      <c r="AH952" s="272"/>
      <c r="AI952" s="272"/>
      <c r="AJ952" s="272"/>
    </row>
    <row r="953" spans="1:36" ht="15.75" customHeight="1">
      <c r="A953" s="272"/>
      <c r="B953" s="274"/>
      <c r="C953" s="274"/>
      <c r="D953" s="273"/>
      <c r="E953" s="274"/>
      <c r="F953" s="274"/>
      <c r="G953" s="273"/>
      <c r="H953" s="273"/>
      <c r="I953" s="273"/>
      <c r="J953" s="273"/>
      <c r="K953" s="274"/>
      <c r="L953" s="274"/>
      <c r="M953" s="273"/>
      <c r="N953" s="273"/>
      <c r="O953" s="273"/>
      <c r="P953" s="273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  <c r="AA953" s="272"/>
      <c r="AB953" s="272"/>
      <c r="AC953" s="272"/>
      <c r="AD953" s="272"/>
      <c r="AE953" s="272"/>
      <c r="AF953" s="272"/>
      <c r="AG953" s="272"/>
      <c r="AH953" s="272"/>
      <c r="AI953" s="272"/>
      <c r="AJ953" s="272"/>
    </row>
    <row r="954" spans="1:36" ht="15.75" customHeight="1">
      <c r="A954" s="272"/>
      <c r="B954" s="274"/>
      <c r="C954" s="274"/>
      <c r="D954" s="273"/>
      <c r="E954" s="274"/>
      <c r="F954" s="274"/>
      <c r="G954" s="273"/>
      <c r="H954" s="273"/>
      <c r="I954" s="273"/>
      <c r="J954" s="273"/>
      <c r="K954" s="274"/>
      <c r="L954" s="274"/>
      <c r="M954" s="273"/>
      <c r="N954" s="273"/>
      <c r="O954" s="273"/>
      <c r="P954" s="273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  <c r="AA954" s="272"/>
      <c r="AB954" s="272"/>
      <c r="AC954" s="272"/>
      <c r="AD954" s="272"/>
      <c r="AE954" s="272"/>
      <c r="AF954" s="272"/>
      <c r="AG954" s="272"/>
      <c r="AH954" s="272"/>
      <c r="AI954" s="272"/>
      <c r="AJ954" s="272"/>
    </row>
    <row r="955" spans="1:36" ht="15.75" customHeight="1">
      <c r="A955" s="272"/>
      <c r="B955" s="274"/>
      <c r="C955" s="274"/>
      <c r="D955" s="273"/>
      <c r="E955" s="274"/>
      <c r="F955" s="274"/>
      <c r="G955" s="273"/>
      <c r="H955" s="273"/>
      <c r="I955" s="273"/>
      <c r="J955" s="273"/>
      <c r="K955" s="274"/>
      <c r="L955" s="274"/>
      <c r="M955" s="273"/>
      <c r="N955" s="273"/>
      <c r="O955" s="273"/>
      <c r="P955" s="273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  <c r="AA955" s="272"/>
      <c r="AB955" s="272"/>
      <c r="AC955" s="272"/>
      <c r="AD955" s="272"/>
      <c r="AE955" s="272"/>
      <c r="AF955" s="272"/>
      <c r="AG955" s="272"/>
      <c r="AH955" s="272"/>
      <c r="AI955" s="272"/>
      <c r="AJ955" s="272"/>
    </row>
    <row r="956" spans="1:36" ht="15.75" customHeight="1">
      <c r="A956" s="272"/>
      <c r="B956" s="274"/>
      <c r="C956" s="274"/>
      <c r="D956" s="273"/>
      <c r="E956" s="274"/>
      <c r="F956" s="274"/>
      <c r="G956" s="273"/>
      <c r="H956" s="273"/>
      <c r="I956" s="273"/>
      <c r="J956" s="273"/>
      <c r="K956" s="274"/>
      <c r="L956" s="274"/>
      <c r="M956" s="273"/>
      <c r="N956" s="273"/>
      <c r="O956" s="273"/>
      <c r="P956" s="273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  <c r="AA956" s="272"/>
      <c r="AB956" s="272"/>
      <c r="AC956" s="272"/>
      <c r="AD956" s="272"/>
      <c r="AE956" s="272"/>
      <c r="AF956" s="272"/>
      <c r="AG956" s="272"/>
      <c r="AH956" s="272"/>
      <c r="AI956" s="272"/>
      <c r="AJ956" s="272"/>
    </row>
    <row r="957" spans="1:36" ht="15.75" customHeight="1">
      <c r="A957" s="272"/>
      <c r="B957" s="274"/>
      <c r="C957" s="274"/>
      <c r="D957" s="273"/>
      <c r="E957" s="274"/>
      <c r="F957" s="274"/>
      <c r="G957" s="273"/>
      <c r="H957" s="273"/>
      <c r="I957" s="273"/>
      <c r="J957" s="273"/>
      <c r="K957" s="274"/>
      <c r="L957" s="274"/>
      <c r="M957" s="273"/>
      <c r="N957" s="273"/>
      <c r="O957" s="273"/>
      <c r="P957" s="273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  <c r="AA957" s="272"/>
      <c r="AB957" s="272"/>
      <c r="AC957" s="272"/>
      <c r="AD957" s="272"/>
      <c r="AE957" s="272"/>
      <c r="AF957" s="272"/>
      <c r="AG957" s="272"/>
      <c r="AH957" s="272"/>
      <c r="AI957" s="272"/>
      <c r="AJ957" s="272"/>
    </row>
    <row r="958" spans="1:36" ht="15.75" customHeight="1">
      <c r="A958" s="272"/>
      <c r="B958" s="274"/>
      <c r="C958" s="274"/>
      <c r="D958" s="273"/>
      <c r="E958" s="274"/>
      <c r="F958" s="274"/>
      <c r="G958" s="273"/>
      <c r="H958" s="273"/>
      <c r="I958" s="273"/>
      <c r="J958" s="273"/>
      <c r="K958" s="274"/>
      <c r="L958" s="274"/>
      <c r="M958" s="273"/>
      <c r="N958" s="273"/>
      <c r="O958" s="273"/>
      <c r="P958" s="273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  <c r="AA958" s="272"/>
      <c r="AB958" s="272"/>
      <c r="AC958" s="272"/>
      <c r="AD958" s="272"/>
      <c r="AE958" s="272"/>
      <c r="AF958" s="272"/>
      <c r="AG958" s="272"/>
      <c r="AH958" s="272"/>
      <c r="AI958" s="272"/>
      <c r="AJ958" s="272"/>
    </row>
    <row r="959" spans="1:36" ht="15.75" customHeight="1">
      <c r="A959" s="272"/>
      <c r="B959" s="274"/>
      <c r="C959" s="274"/>
      <c r="D959" s="273"/>
      <c r="E959" s="274"/>
      <c r="F959" s="274"/>
      <c r="G959" s="273"/>
      <c r="H959" s="273"/>
      <c r="I959" s="273"/>
      <c r="J959" s="273"/>
      <c r="K959" s="274"/>
      <c r="L959" s="274"/>
      <c r="M959" s="273"/>
      <c r="N959" s="273"/>
      <c r="O959" s="273"/>
      <c r="P959" s="273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  <c r="AA959" s="272"/>
      <c r="AB959" s="272"/>
      <c r="AC959" s="272"/>
      <c r="AD959" s="272"/>
      <c r="AE959" s="272"/>
      <c r="AF959" s="272"/>
      <c r="AG959" s="272"/>
      <c r="AH959" s="272"/>
      <c r="AI959" s="272"/>
      <c r="AJ959" s="272"/>
    </row>
    <row r="960" spans="1:36" ht="15.75" customHeight="1">
      <c r="A960" s="272"/>
      <c r="B960" s="274"/>
      <c r="C960" s="274"/>
      <c r="D960" s="273"/>
      <c r="E960" s="274"/>
      <c r="F960" s="274"/>
      <c r="G960" s="273"/>
      <c r="H960" s="273"/>
      <c r="I960" s="273"/>
      <c r="J960" s="273"/>
      <c r="K960" s="274"/>
      <c r="L960" s="274"/>
      <c r="M960" s="273"/>
      <c r="N960" s="273"/>
      <c r="O960" s="273"/>
      <c r="P960" s="273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  <c r="AA960" s="272"/>
      <c r="AB960" s="272"/>
      <c r="AC960" s="272"/>
      <c r="AD960" s="272"/>
      <c r="AE960" s="272"/>
      <c r="AF960" s="272"/>
      <c r="AG960" s="272"/>
      <c r="AH960" s="272"/>
      <c r="AI960" s="272"/>
      <c r="AJ960" s="272"/>
    </row>
    <row r="961" spans="1:36" ht="15.75" customHeight="1">
      <c r="A961" s="272"/>
      <c r="B961" s="274"/>
      <c r="C961" s="274"/>
      <c r="D961" s="273"/>
      <c r="E961" s="274"/>
      <c r="F961" s="274"/>
      <c r="G961" s="273"/>
      <c r="H961" s="273"/>
      <c r="I961" s="273"/>
      <c r="J961" s="273"/>
      <c r="K961" s="274"/>
      <c r="L961" s="274"/>
      <c r="M961" s="273"/>
      <c r="N961" s="273"/>
      <c r="O961" s="273"/>
      <c r="P961" s="273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  <c r="AA961" s="272"/>
      <c r="AB961" s="272"/>
      <c r="AC961" s="272"/>
      <c r="AD961" s="272"/>
      <c r="AE961" s="272"/>
      <c r="AF961" s="272"/>
      <c r="AG961" s="272"/>
      <c r="AH961" s="272"/>
      <c r="AI961" s="272"/>
      <c r="AJ961" s="272"/>
    </row>
    <row r="962" spans="1:36" ht="15.75" customHeight="1">
      <c r="A962" s="272"/>
      <c r="B962" s="274"/>
      <c r="C962" s="274"/>
      <c r="D962" s="273"/>
      <c r="E962" s="274"/>
      <c r="F962" s="274"/>
      <c r="G962" s="273"/>
      <c r="H962" s="273"/>
      <c r="I962" s="273"/>
      <c r="J962" s="273"/>
      <c r="K962" s="274"/>
      <c r="L962" s="274"/>
      <c r="M962" s="273"/>
      <c r="N962" s="273"/>
      <c r="O962" s="273"/>
      <c r="P962" s="273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  <c r="AA962" s="272"/>
      <c r="AB962" s="272"/>
      <c r="AC962" s="272"/>
      <c r="AD962" s="272"/>
      <c r="AE962" s="272"/>
      <c r="AF962" s="272"/>
      <c r="AG962" s="272"/>
      <c r="AH962" s="272"/>
      <c r="AI962" s="272"/>
      <c r="AJ962" s="272"/>
    </row>
    <row r="963" spans="1:36" ht="15.75" customHeight="1">
      <c r="A963" s="272"/>
      <c r="B963" s="274"/>
      <c r="C963" s="274"/>
      <c r="D963" s="273"/>
      <c r="E963" s="274"/>
      <c r="F963" s="274"/>
      <c r="G963" s="273"/>
      <c r="H963" s="273"/>
      <c r="I963" s="273"/>
      <c r="J963" s="273"/>
      <c r="K963" s="274"/>
      <c r="L963" s="274"/>
      <c r="M963" s="273"/>
      <c r="N963" s="273"/>
      <c r="O963" s="273"/>
      <c r="P963" s="273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  <c r="AA963" s="272"/>
      <c r="AB963" s="272"/>
      <c r="AC963" s="272"/>
      <c r="AD963" s="272"/>
      <c r="AE963" s="272"/>
      <c r="AF963" s="272"/>
      <c r="AG963" s="272"/>
      <c r="AH963" s="272"/>
      <c r="AI963" s="272"/>
      <c r="AJ963" s="272"/>
    </row>
    <row r="964" spans="1:36" ht="15.75" customHeight="1">
      <c r="A964" s="272"/>
      <c r="B964" s="274"/>
      <c r="C964" s="274"/>
      <c r="D964" s="273"/>
      <c r="E964" s="274"/>
      <c r="F964" s="274"/>
      <c r="G964" s="273"/>
      <c r="H964" s="273"/>
      <c r="I964" s="273"/>
      <c r="J964" s="273"/>
      <c r="K964" s="274"/>
      <c r="L964" s="274"/>
      <c r="M964" s="273"/>
      <c r="N964" s="273"/>
      <c r="O964" s="273"/>
      <c r="P964" s="273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  <c r="AA964" s="272"/>
      <c r="AB964" s="272"/>
      <c r="AC964" s="272"/>
      <c r="AD964" s="272"/>
      <c r="AE964" s="272"/>
      <c r="AF964" s="272"/>
      <c r="AG964" s="272"/>
      <c r="AH964" s="272"/>
      <c r="AI964" s="272"/>
      <c r="AJ964" s="272"/>
    </row>
    <row r="965" spans="1:36" ht="15.75" customHeight="1">
      <c r="A965" s="272"/>
      <c r="B965" s="274"/>
      <c r="C965" s="274"/>
      <c r="D965" s="273"/>
      <c r="E965" s="274"/>
      <c r="F965" s="274"/>
      <c r="G965" s="273"/>
      <c r="H965" s="273"/>
      <c r="I965" s="273"/>
      <c r="J965" s="273"/>
      <c r="K965" s="274"/>
      <c r="L965" s="274"/>
      <c r="M965" s="273"/>
      <c r="N965" s="273"/>
      <c r="O965" s="273"/>
      <c r="P965" s="273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  <c r="AA965" s="272"/>
      <c r="AB965" s="272"/>
      <c r="AC965" s="272"/>
      <c r="AD965" s="272"/>
      <c r="AE965" s="272"/>
      <c r="AF965" s="272"/>
      <c r="AG965" s="272"/>
      <c r="AH965" s="272"/>
      <c r="AI965" s="272"/>
      <c r="AJ965" s="272"/>
    </row>
    <row r="966" spans="1:36" ht="15.75" customHeight="1">
      <c r="A966" s="272"/>
      <c r="B966" s="274"/>
      <c r="C966" s="274"/>
      <c r="D966" s="273"/>
      <c r="E966" s="274"/>
      <c r="F966" s="274"/>
      <c r="G966" s="273"/>
      <c r="H966" s="273"/>
      <c r="I966" s="273"/>
      <c r="J966" s="273"/>
      <c r="K966" s="274"/>
      <c r="L966" s="274"/>
      <c r="M966" s="273"/>
      <c r="N966" s="273"/>
      <c r="O966" s="273"/>
      <c r="P966" s="273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  <c r="AA966" s="272"/>
      <c r="AB966" s="272"/>
      <c r="AC966" s="272"/>
      <c r="AD966" s="272"/>
      <c r="AE966" s="272"/>
      <c r="AF966" s="272"/>
      <c r="AG966" s="272"/>
      <c r="AH966" s="272"/>
      <c r="AI966" s="272"/>
      <c r="AJ966" s="272"/>
    </row>
    <row r="967" spans="1:36" ht="15.75" customHeight="1">
      <c r="A967" s="272"/>
      <c r="B967" s="274"/>
      <c r="C967" s="274"/>
      <c r="D967" s="273"/>
      <c r="E967" s="274"/>
      <c r="F967" s="274"/>
      <c r="G967" s="273"/>
      <c r="H967" s="273"/>
      <c r="I967" s="273"/>
      <c r="J967" s="273"/>
      <c r="K967" s="274"/>
      <c r="L967" s="274"/>
      <c r="M967" s="273"/>
      <c r="N967" s="273"/>
      <c r="O967" s="273"/>
      <c r="P967" s="273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  <c r="AA967" s="272"/>
      <c r="AB967" s="272"/>
      <c r="AC967" s="272"/>
      <c r="AD967" s="272"/>
      <c r="AE967" s="272"/>
      <c r="AF967" s="272"/>
      <c r="AG967" s="272"/>
      <c r="AH967" s="272"/>
      <c r="AI967" s="272"/>
      <c r="AJ967" s="272"/>
    </row>
    <row r="968" spans="1:36" ht="15.75" customHeight="1">
      <c r="A968" s="272"/>
      <c r="B968" s="274"/>
      <c r="C968" s="274"/>
      <c r="D968" s="273"/>
      <c r="E968" s="274"/>
      <c r="F968" s="274"/>
      <c r="G968" s="273"/>
      <c r="H968" s="273"/>
      <c r="I968" s="273"/>
      <c r="J968" s="273"/>
      <c r="K968" s="274"/>
      <c r="L968" s="274"/>
      <c r="M968" s="273"/>
      <c r="N968" s="273"/>
      <c r="O968" s="273"/>
      <c r="P968" s="273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  <c r="AA968" s="272"/>
      <c r="AB968" s="272"/>
      <c r="AC968" s="272"/>
      <c r="AD968" s="272"/>
      <c r="AE968" s="272"/>
      <c r="AF968" s="272"/>
      <c r="AG968" s="272"/>
      <c r="AH968" s="272"/>
      <c r="AI968" s="272"/>
      <c r="AJ968" s="272"/>
    </row>
    <row r="969" spans="1:36" ht="15.75" customHeight="1">
      <c r="A969" s="272"/>
      <c r="B969" s="274"/>
      <c r="C969" s="274"/>
      <c r="D969" s="273"/>
      <c r="E969" s="274"/>
      <c r="F969" s="274"/>
      <c r="G969" s="273"/>
      <c r="H969" s="273"/>
      <c r="I969" s="273"/>
      <c r="J969" s="273"/>
      <c r="K969" s="274"/>
      <c r="L969" s="274"/>
      <c r="M969" s="273"/>
      <c r="N969" s="273"/>
      <c r="O969" s="273"/>
      <c r="P969" s="273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  <c r="AA969" s="272"/>
      <c r="AB969" s="272"/>
      <c r="AC969" s="272"/>
      <c r="AD969" s="272"/>
      <c r="AE969" s="272"/>
      <c r="AF969" s="272"/>
      <c r="AG969" s="272"/>
      <c r="AH969" s="272"/>
      <c r="AI969" s="272"/>
      <c r="AJ969" s="272"/>
    </row>
    <row r="970" spans="1:36" ht="15.75" customHeight="1">
      <c r="A970" s="272"/>
      <c r="B970" s="274"/>
      <c r="C970" s="274"/>
      <c r="D970" s="273"/>
      <c r="E970" s="274"/>
      <c r="F970" s="274"/>
      <c r="G970" s="273"/>
      <c r="H970" s="273"/>
      <c r="I970" s="273"/>
      <c r="J970" s="273"/>
      <c r="K970" s="274"/>
      <c r="L970" s="274"/>
      <c r="M970" s="273"/>
      <c r="N970" s="273"/>
      <c r="O970" s="273"/>
      <c r="P970" s="273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  <c r="AA970" s="272"/>
      <c r="AB970" s="272"/>
      <c r="AC970" s="272"/>
      <c r="AD970" s="272"/>
      <c r="AE970" s="272"/>
      <c r="AF970" s="272"/>
      <c r="AG970" s="272"/>
      <c r="AH970" s="272"/>
      <c r="AI970" s="272"/>
      <c r="AJ970" s="272"/>
    </row>
    <row r="971" spans="1:36" ht="15.75" customHeight="1">
      <c r="A971" s="272"/>
      <c r="B971" s="274"/>
      <c r="C971" s="274"/>
      <c r="D971" s="273"/>
      <c r="E971" s="274"/>
      <c r="F971" s="274"/>
      <c r="G971" s="273"/>
      <c r="H971" s="273"/>
      <c r="I971" s="273"/>
      <c r="J971" s="273"/>
      <c r="K971" s="274"/>
      <c r="L971" s="274"/>
      <c r="M971" s="273"/>
      <c r="N971" s="273"/>
      <c r="O971" s="273"/>
      <c r="P971" s="273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  <c r="AA971" s="272"/>
      <c r="AB971" s="272"/>
      <c r="AC971" s="272"/>
      <c r="AD971" s="272"/>
      <c r="AE971" s="272"/>
      <c r="AF971" s="272"/>
      <c r="AG971" s="272"/>
      <c r="AH971" s="272"/>
      <c r="AI971" s="272"/>
      <c r="AJ971" s="272"/>
    </row>
    <row r="972" spans="1:36" ht="15.75" customHeight="1">
      <c r="A972" s="272"/>
      <c r="B972" s="274"/>
      <c r="C972" s="274"/>
      <c r="D972" s="273"/>
      <c r="E972" s="274"/>
      <c r="F972" s="274"/>
      <c r="G972" s="273"/>
      <c r="H972" s="273"/>
      <c r="I972" s="273"/>
      <c r="J972" s="273"/>
      <c r="K972" s="274"/>
      <c r="L972" s="274"/>
      <c r="M972" s="273"/>
      <c r="N972" s="273"/>
      <c r="O972" s="273"/>
      <c r="P972" s="273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  <c r="AA972" s="272"/>
      <c r="AB972" s="272"/>
      <c r="AC972" s="272"/>
      <c r="AD972" s="272"/>
      <c r="AE972" s="272"/>
      <c r="AF972" s="272"/>
      <c r="AG972" s="272"/>
      <c r="AH972" s="272"/>
      <c r="AI972" s="272"/>
      <c r="AJ972" s="272"/>
    </row>
    <row r="973" spans="1:36" ht="15.75" customHeight="1">
      <c r="A973" s="272"/>
      <c r="B973" s="274"/>
      <c r="C973" s="274"/>
      <c r="D973" s="273"/>
      <c r="E973" s="274"/>
      <c r="F973" s="274"/>
      <c r="G973" s="273"/>
      <c r="H973" s="273"/>
      <c r="I973" s="273"/>
      <c r="J973" s="273"/>
      <c r="K973" s="274"/>
      <c r="L973" s="274"/>
      <c r="M973" s="273"/>
      <c r="N973" s="273"/>
      <c r="O973" s="273"/>
      <c r="P973" s="273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  <c r="AA973" s="272"/>
      <c r="AB973" s="272"/>
      <c r="AC973" s="272"/>
      <c r="AD973" s="272"/>
      <c r="AE973" s="272"/>
      <c r="AF973" s="272"/>
      <c r="AG973" s="272"/>
      <c r="AH973" s="272"/>
      <c r="AI973" s="272"/>
      <c r="AJ973" s="272"/>
    </row>
    <row r="974" spans="1:36" ht="15.75" customHeight="1">
      <c r="A974" s="272"/>
      <c r="B974" s="274"/>
      <c r="C974" s="274"/>
      <c r="D974" s="273"/>
      <c r="E974" s="274"/>
      <c r="F974" s="274"/>
      <c r="G974" s="273"/>
      <c r="H974" s="273"/>
      <c r="I974" s="273"/>
      <c r="J974" s="273"/>
      <c r="K974" s="274"/>
      <c r="L974" s="274"/>
      <c r="M974" s="273"/>
      <c r="N974" s="273"/>
      <c r="O974" s="273"/>
      <c r="P974" s="273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  <c r="AA974" s="272"/>
      <c r="AB974" s="272"/>
      <c r="AC974" s="272"/>
      <c r="AD974" s="272"/>
      <c r="AE974" s="272"/>
      <c r="AF974" s="272"/>
      <c r="AG974" s="272"/>
      <c r="AH974" s="272"/>
      <c r="AI974" s="272"/>
      <c r="AJ974" s="272"/>
    </row>
    <row r="975" spans="1:36" ht="15.75" customHeight="1">
      <c r="A975" s="272"/>
      <c r="B975" s="274"/>
      <c r="C975" s="274"/>
      <c r="D975" s="273"/>
      <c r="E975" s="274"/>
      <c r="F975" s="274"/>
      <c r="G975" s="273"/>
      <c r="H975" s="273"/>
      <c r="I975" s="273"/>
      <c r="J975" s="273"/>
      <c r="K975" s="274"/>
      <c r="L975" s="274"/>
      <c r="M975" s="273"/>
      <c r="N975" s="273"/>
      <c r="O975" s="273"/>
      <c r="P975" s="273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  <c r="AA975" s="272"/>
      <c r="AB975" s="272"/>
      <c r="AC975" s="272"/>
      <c r="AD975" s="272"/>
      <c r="AE975" s="272"/>
      <c r="AF975" s="272"/>
      <c r="AG975" s="272"/>
      <c r="AH975" s="272"/>
      <c r="AI975" s="272"/>
      <c r="AJ975" s="272"/>
    </row>
    <row r="976" spans="1:36" ht="15.75" customHeight="1">
      <c r="A976" s="272"/>
      <c r="B976" s="274"/>
      <c r="C976" s="274"/>
      <c r="D976" s="273"/>
      <c r="E976" s="274"/>
      <c r="F976" s="274"/>
      <c r="G976" s="273"/>
      <c r="H976" s="273"/>
      <c r="I976" s="273"/>
      <c r="J976" s="273"/>
      <c r="K976" s="274"/>
      <c r="L976" s="274"/>
      <c r="M976" s="273"/>
      <c r="N976" s="273"/>
      <c r="O976" s="273"/>
      <c r="P976" s="273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  <c r="AA976" s="272"/>
      <c r="AB976" s="272"/>
      <c r="AC976" s="272"/>
      <c r="AD976" s="272"/>
      <c r="AE976" s="272"/>
      <c r="AF976" s="272"/>
      <c r="AG976" s="272"/>
      <c r="AH976" s="272"/>
      <c r="AI976" s="272"/>
      <c r="AJ976" s="272"/>
    </row>
    <row r="977" spans="1:36" ht="15.75" customHeight="1">
      <c r="A977" s="272"/>
      <c r="B977" s="274"/>
      <c r="C977" s="274"/>
      <c r="D977" s="273"/>
      <c r="E977" s="274"/>
      <c r="F977" s="274"/>
      <c r="G977" s="273"/>
      <c r="H977" s="273"/>
      <c r="I977" s="273"/>
      <c r="J977" s="273"/>
      <c r="K977" s="274"/>
      <c r="L977" s="274"/>
      <c r="M977" s="273"/>
      <c r="N977" s="273"/>
      <c r="O977" s="273"/>
      <c r="P977" s="273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  <c r="AA977" s="272"/>
      <c r="AB977" s="272"/>
      <c r="AC977" s="272"/>
      <c r="AD977" s="272"/>
      <c r="AE977" s="272"/>
      <c r="AF977" s="272"/>
      <c r="AG977" s="272"/>
      <c r="AH977" s="272"/>
      <c r="AI977" s="272"/>
      <c r="AJ977" s="272"/>
    </row>
    <row r="978" spans="1:36" ht="15.75" customHeight="1">
      <c r="A978" s="272"/>
      <c r="B978" s="274"/>
      <c r="C978" s="274"/>
      <c r="D978" s="273"/>
      <c r="E978" s="274"/>
      <c r="F978" s="274"/>
      <c r="G978" s="273"/>
      <c r="H978" s="273"/>
      <c r="I978" s="273"/>
      <c r="J978" s="273"/>
      <c r="K978" s="274"/>
      <c r="L978" s="274"/>
      <c r="M978" s="273"/>
      <c r="N978" s="273"/>
      <c r="O978" s="273"/>
      <c r="P978" s="273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  <c r="AA978" s="272"/>
      <c r="AB978" s="272"/>
      <c r="AC978" s="272"/>
      <c r="AD978" s="272"/>
      <c r="AE978" s="272"/>
      <c r="AF978" s="272"/>
      <c r="AG978" s="272"/>
      <c r="AH978" s="272"/>
      <c r="AI978" s="272"/>
      <c r="AJ978" s="272"/>
    </row>
    <row r="979" spans="1:36" ht="15.75" customHeight="1">
      <c r="A979" s="272"/>
      <c r="B979" s="274"/>
      <c r="C979" s="274"/>
      <c r="D979" s="273"/>
      <c r="E979" s="274"/>
      <c r="F979" s="274"/>
      <c r="G979" s="273"/>
      <c r="H979" s="273"/>
      <c r="I979" s="273"/>
      <c r="J979" s="273"/>
      <c r="K979" s="274"/>
      <c r="L979" s="274"/>
      <c r="M979" s="273"/>
      <c r="N979" s="273"/>
      <c r="O979" s="273"/>
      <c r="P979" s="273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  <c r="AA979" s="272"/>
      <c r="AB979" s="272"/>
      <c r="AC979" s="272"/>
      <c r="AD979" s="272"/>
      <c r="AE979" s="272"/>
      <c r="AF979" s="272"/>
      <c r="AG979" s="272"/>
      <c r="AH979" s="272"/>
      <c r="AI979" s="272"/>
      <c r="AJ979" s="272"/>
    </row>
    <row r="980" spans="1:36" ht="15.75" customHeight="1">
      <c r="A980" s="272"/>
      <c r="B980" s="274"/>
      <c r="C980" s="274"/>
      <c r="D980" s="273"/>
      <c r="E980" s="274"/>
      <c r="F980" s="274"/>
      <c r="G980" s="273"/>
      <c r="H980" s="273"/>
      <c r="I980" s="273"/>
      <c r="J980" s="273"/>
      <c r="K980" s="274"/>
      <c r="L980" s="274"/>
      <c r="M980" s="273"/>
      <c r="N980" s="273"/>
      <c r="O980" s="273"/>
      <c r="P980" s="273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  <c r="AA980" s="272"/>
      <c r="AB980" s="272"/>
      <c r="AC980" s="272"/>
      <c r="AD980" s="272"/>
      <c r="AE980" s="272"/>
      <c r="AF980" s="272"/>
      <c r="AG980" s="272"/>
      <c r="AH980" s="272"/>
      <c r="AI980" s="272"/>
      <c r="AJ980" s="272"/>
    </row>
    <row r="981" spans="1:36" ht="15.75" customHeight="1">
      <c r="A981" s="272"/>
      <c r="B981" s="274"/>
      <c r="C981" s="274"/>
      <c r="D981" s="273"/>
      <c r="E981" s="274"/>
      <c r="F981" s="274"/>
      <c r="G981" s="273"/>
      <c r="H981" s="273"/>
      <c r="I981" s="273"/>
      <c r="J981" s="273"/>
      <c r="K981" s="274"/>
      <c r="L981" s="274"/>
      <c r="M981" s="273"/>
      <c r="N981" s="273"/>
      <c r="O981" s="273"/>
      <c r="P981" s="273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  <c r="AA981" s="272"/>
      <c r="AB981" s="272"/>
      <c r="AC981" s="272"/>
      <c r="AD981" s="272"/>
      <c r="AE981" s="272"/>
      <c r="AF981" s="272"/>
      <c r="AG981" s="272"/>
      <c r="AH981" s="272"/>
      <c r="AI981" s="272"/>
      <c r="AJ981" s="272"/>
    </row>
    <row r="982" spans="1:36" ht="15.75" customHeight="1">
      <c r="A982" s="272"/>
      <c r="B982" s="274"/>
      <c r="C982" s="274"/>
      <c r="D982" s="273"/>
      <c r="E982" s="274"/>
      <c r="F982" s="274"/>
      <c r="G982" s="273"/>
      <c r="H982" s="273"/>
      <c r="I982" s="273"/>
      <c r="J982" s="273"/>
      <c r="K982" s="274"/>
      <c r="L982" s="274"/>
      <c r="M982" s="273"/>
      <c r="N982" s="273"/>
      <c r="O982" s="273"/>
      <c r="P982" s="273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  <c r="AA982" s="272"/>
      <c r="AB982" s="272"/>
      <c r="AC982" s="272"/>
      <c r="AD982" s="272"/>
      <c r="AE982" s="272"/>
      <c r="AF982" s="272"/>
      <c r="AG982" s="272"/>
      <c r="AH982" s="272"/>
      <c r="AI982" s="272"/>
      <c r="AJ982" s="272"/>
    </row>
    <row r="983" spans="1:36" ht="15.75" customHeight="1">
      <c r="A983" s="272"/>
      <c r="B983" s="274"/>
      <c r="C983" s="274"/>
      <c r="D983" s="273"/>
      <c r="E983" s="274"/>
      <c r="F983" s="274"/>
      <c r="G983" s="273"/>
      <c r="H983" s="273"/>
      <c r="I983" s="273"/>
      <c r="J983" s="273"/>
      <c r="K983" s="274"/>
      <c r="L983" s="274"/>
      <c r="M983" s="273"/>
      <c r="N983" s="273"/>
      <c r="O983" s="273"/>
      <c r="P983" s="273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  <c r="AA983" s="272"/>
      <c r="AB983" s="272"/>
      <c r="AC983" s="272"/>
      <c r="AD983" s="272"/>
      <c r="AE983" s="272"/>
      <c r="AF983" s="272"/>
      <c r="AG983" s="272"/>
      <c r="AH983" s="272"/>
      <c r="AI983" s="272"/>
      <c r="AJ983" s="272"/>
    </row>
    <row r="984" spans="1:36" ht="15.75" customHeight="1">
      <c r="A984" s="272"/>
      <c r="B984" s="274"/>
      <c r="C984" s="274"/>
      <c r="D984" s="273"/>
      <c r="E984" s="274"/>
      <c r="F984" s="274"/>
      <c r="G984" s="273"/>
      <c r="H984" s="273"/>
      <c r="I984" s="273"/>
      <c r="J984" s="273"/>
      <c r="K984" s="274"/>
      <c r="L984" s="274"/>
      <c r="M984" s="273"/>
      <c r="N984" s="273"/>
      <c r="O984" s="273"/>
      <c r="P984" s="273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  <c r="AA984" s="272"/>
      <c r="AB984" s="272"/>
      <c r="AC984" s="272"/>
      <c r="AD984" s="272"/>
      <c r="AE984" s="272"/>
      <c r="AF984" s="272"/>
      <c r="AG984" s="272"/>
      <c r="AH984" s="272"/>
      <c r="AI984" s="272"/>
      <c r="AJ984" s="272"/>
    </row>
    <row r="985" spans="1:36" ht="15.75" customHeight="1">
      <c r="A985" s="272"/>
      <c r="B985" s="274"/>
      <c r="C985" s="274"/>
      <c r="D985" s="273"/>
      <c r="E985" s="274"/>
      <c r="F985" s="274"/>
      <c r="G985" s="273"/>
      <c r="H985" s="273"/>
      <c r="I985" s="273"/>
      <c r="J985" s="273"/>
      <c r="K985" s="274"/>
      <c r="L985" s="274"/>
      <c r="M985" s="273"/>
      <c r="N985" s="273"/>
      <c r="O985" s="273"/>
      <c r="P985" s="273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  <c r="AA985" s="272"/>
      <c r="AB985" s="272"/>
      <c r="AC985" s="272"/>
      <c r="AD985" s="272"/>
      <c r="AE985" s="272"/>
      <c r="AF985" s="272"/>
      <c r="AG985" s="272"/>
      <c r="AH985" s="272"/>
      <c r="AI985" s="272"/>
      <c r="AJ985" s="272"/>
    </row>
    <row r="986" spans="1:36" ht="15.75" customHeight="1">
      <c r="A986" s="272"/>
      <c r="B986" s="274"/>
      <c r="C986" s="274"/>
      <c r="D986" s="273"/>
      <c r="E986" s="274"/>
      <c r="F986" s="274"/>
      <c r="G986" s="273"/>
      <c r="H986" s="273"/>
      <c r="I986" s="273"/>
      <c r="J986" s="273"/>
      <c r="K986" s="274"/>
      <c r="L986" s="274"/>
      <c r="M986" s="273"/>
      <c r="N986" s="273"/>
      <c r="O986" s="273"/>
      <c r="P986" s="273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  <c r="AA986" s="272"/>
      <c r="AB986" s="272"/>
      <c r="AC986" s="272"/>
      <c r="AD986" s="272"/>
      <c r="AE986" s="272"/>
      <c r="AF986" s="272"/>
      <c r="AG986" s="272"/>
      <c r="AH986" s="272"/>
      <c r="AI986" s="272"/>
      <c r="AJ986" s="272"/>
    </row>
    <row r="987" spans="1:36" ht="15.75" customHeight="1">
      <c r="A987" s="272"/>
      <c r="B987" s="274"/>
      <c r="C987" s="274"/>
      <c r="D987" s="273"/>
      <c r="E987" s="274"/>
      <c r="F987" s="274"/>
      <c r="G987" s="273"/>
      <c r="H987" s="273"/>
      <c r="I987" s="273"/>
      <c r="J987" s="273"/>
      <c r="K987" s="274"/>
      <c r="L987" s="274"/>
      <c r="M987" s="273"/>
      <c r="N987" s="273"/>
      <c r="O987" s="273"/>
      <c r="P987" s="273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  <c r="AA987" s="272"/>
      <c r="AB987" s="272"/>
      <c r="AC987" s="272"/>
      <c r="AD987" s="272"/>
      <c r="AE987" s="272"/>
      <c r="AF987" s="272"/>
      <c r="AG987" s="272"/>
      <c r="AH987" s="272"/>
      <c r="AI987" s="272"/>
      <c r="AJ987" s="272"/>
    </row>
    <row r="988" spans="1:36" ht="15.75" customHeight="1">
      <c r="A988" s="272"/>
      <c r="B988" s="274"/>
      <c r="C988" s="274"/>
      <c r="D988" s="273"/>
      <c r="E988" s="274"/>
      <c r="F988" s="274"/>
      <c r="G988" s="273"/>
      <c r="H988" s="273"/>
      <c r="I988" s="273"/>
      <c r="J988" s="273"/>
      <c r="K988" s="274"/>
      <c r="L988" s="274"/>
      <c r="M988" s="273"/>
      <c r="N988" s="273"/>
      <c r="O988" s="273"/>
      <c r="P988" s="273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  <c r="AA988" s="272"/>
      <c r="AB988" s="272"/>
      <c r="AC988" s="272"/>
      <c r="AD988" s="272"/>
      <c r="AE988" s="272"/>
      <c r="AF988" s="272"/>
      <c r="AG988" s="272"/>
      <c r="AH988" s="272"/>
      <c r="AI988" s="272"/>
      <c r="AJ988" s="272"/>
    </row>
    <row r="989" spans="1:36" ht="15.75" customHeight="1">
      <c r="A989" s="272"/>
      <c r="B989" s="274"/>
      <c r="C989" s="274"/>
      <c r="D989" s="273"/>
      <c r="E989" s="274"/>
      <c r="F989" s="274"/>
      <c r="G989" s="273"/>
      <c r="H989" s="273"/>
      <c r="I989" s="273"/>
      <c r="J989" s="273"/>
      <c r="K989" s="274"/>
      <c r="L989" s="274"/>
      <c r="M989" s="273"/>
      <c r="N989" s="273"/>
      <c r="O989" s="273"/>
      <c r="P989" s="273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  <c r="AA989" s="272"/>
      <c r="AB989" s="272"/>
      <c r="AC989" s="272"/>
      <c r="AD989" s="272"/>
      <c r="AE989" s="272"/>
      <c r="AF989" s="272"/>
      <c r="AG989" s="272"/>
      <c r="AH989" s="272"/>
      <c r="AI989" s="272"/>
      <c r="AJ989" s="272"/>
    </row>
    <row r="990" spans="1:36" ht="15.75" customHeight="1">
      <c r="A990" s="272"/>
      <c r="B990" s="274"/>
      <c r="C990" s="274"/>
      <c r="D990" s="273"/>
      <c r="E990" s="274"/>
      <c r="F990" s="274"/>
      <c r="G990" s="273"/>
      <c r="H990" s="273"/>
      <c r="I990" s="273"/>
      <c r="J990" s="273"/>
      <c r="K990" s="274"/>
      <c r="L990" s="274"/>
      <c r="M990" s="273"/>
      <c r="N990" s="273"/>
      <c r="O990" s="273"/>
      <c r="P990" s="273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  <c r="AA990" s="272"/>
      <c r="AB990" s="272"/>
      <c r="AC990" s="272"/>
      <c r="AD990" s="272"/>
      <c r="AE990" s="272"/>
      <c r="AF990" s="272"/>
      <c r="AG990" s="272"/>
      <c r="AH990" s="272"/>
      <c r="AI990" s="272"/>
      <c r="AJ990" s="272"/>
    </row>
    <row r="991" spans="1:36" ht="15.75" customHeight="1">
      <c r="A991" s="272"/>
      <c r="B991" s="274"/>
      <c r="C991" s="274"/>
      <c r="D991" s="273"/>
      <c r="E991" s="274"/>
      <c r="F991" s="274"/>
      <c r="G991" s="273"/>
      <c r="H991" s="273"/>
      <c r="I991" s="273"/>
      <c r="J991" s="273"/>
      <c r="K991" s="274"/>
      <c r="L991" s="274"/>
      <c r="M991" s="273"/>
      <c r="N991" s="273"/>
      <c r="O991" s="273"/>
      <c r="P991" s="273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  <c r="AA991" s="272"/>
      <c r="AB991" s="272"/>
      <c r="AC991" s="272"/>
      <c r="AD991" s="272"/>
      <c r="AE991" s="272"/>
      <c r="AF991" s="272"/>
      <c r="AG991" s="272"/>
      <c r="AH991" s="272"/>
      <c r="AI991" s="272"/>
      <c r="AJ991" s="272"/>
    </row>
    <row r="992" spans="1:36" ht="15.75" customHeight="1">
      <c r="A992" s="272"/>
      <c r="B992" s="274"/>
      <c r="C992" s="274"/>
      <c r="D992" s="273"/>
      <c r="E992" s="274"/>
      <c r="F992" s="274"/>
      <c r="G992" s="273"/>
      <c r="H992" s="273"/>
      <c r="I992" s="273"/>
      <c r="J992" s="273"/>
      <c r="K992" s="274"/>
      <c r="L992" s="274"/>
      <c r="M992" s="273"/>
      <c r="N992" s="273"/>
      <c r="O992" s="273"/>
      <c r="P992" s="273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  <c r="AA992" s="272"/>
      <c r="AB992" s="272"/>
      <c r="AC992" s="272"/>
      <c r="AD992" s="272"/>
      <c r="AE992" s="272"/>
      <c r="AF992" s="272"/>
      <c r="AG992" s="272"/>
      <c r="AH992" s="272"/>
      <c r="AI992" s="272"/>
      <c r="AJ992" s="272"/>
    </row>
    <row r="993" spans="1:36" ht="15.75" customHeight="1">
      <c r="A993" s="272"/>
      <c r="B993" s="274"/>
      <c r="C993" s="274"/>
      <c r="D993" s="273"/>
      <c r="E993" s="274"/>
      <c r="F993" s="274"/>
      <c r="G993" s="273"/>
      <c r="H993" s="273"/>
      <c r="I993" s="273"/>
      <c r="J993" s="273"/>
      <c r="K993" s="274"/>
      <c r="L993" s="274"/>
      <c r="M993" s="273"/>
      <c r="N993" s="273"/>
      <c r="O993" s="273"/>
      <c r="P993" s="273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  <c r="AA993" s="272"/>
      <c r="AB993" s="272"/>
      <c r="AC993" s="272"/>
      <c r="AD993" s="272"/>
      <c r="AE993" s="272"/>
      <c r="AF993" s="272"/>
      <c r="AG993" s="272"/>
      <c r="AH993" s="272"/>
      <c r="AI993" s="272"/>
      <c r="AJ993" s="272"/>
    </row>
  </sheetData>
  <mergeCells count="4">
    <mergeCell ref="E2:G2"/>
    <mergeCell ref="H2:J2"/>
    <mergeCell ref="K2:M2"/>
    <mergeCell ref="N2:P2"/>
  </mergeCells>
  <pageMargins left="0.7" right="0.7" top="0.75" bottom="0.75" header="0" footer="0"/>
  <pageSetup paperSize="9" scale="3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92D050"/>
  </sheetPr>
  <dimension ref="A1:Y500"/>
  <sheetViews>
    <sheetView topLeftCell="J1" workbookViewId="0">
      <selection activeCell="J1" sqref="A1:XFD1"/>
    </sheetView>
  </sheetViews>
  <sheetFormatPr defaultRowHeight="15"/>
  <cols>
    <col min="1" max="1" width="14.140625" customWidth="1"/>
    <col min="2" max="2" width="10.140625" customWidth="1"/>
    <col min="5" max="5" width="9.140625" style="261"/>
    <col min="7" max="7" width="12.140625" customWidth="1"/>
    <col min="8" max="8" width="13.7109375" customWidth="1"/>
    <col min="9" max="9" width="16.85546875" customWidth="1"/>
    <col min="10" max="11" width="13" customWidth="1"/>
    <col min="12" max="12" width="26" customWidth="1"/>
    <col min="13" max="13" width="26.42578125" style="264" customWidth="1"/>
    <col min="14" max="14" width="18.42578125" customWidth="1"/>
    <col min="15" max="15" width="11" customWidth="1"/>
    <col min="18" max="18" width="9.140625" style="242"/>
    <col min="19" max="19" width="12.85546875" style="242" customWidth="1"/>
    <col min="20" max="20" width="11.28515625" style="242" customWidth="1"/>
  </cols>
  <sheetData>
    <row r="1" spans="1:25" s="13" customFormat="1" ht="13.5" customHeight="1">
      <c r="A1" s="104" t="s">
        <v>323</v>
      </c>
      <c r="B1" s="104" t="s">
        <v>324</v>
      </c>
      <c r="C1" s="105" t="s">
        <v>325</v>
      </c>
      <c r="D1" s="106" t="s">
        <v>326</v>
      </c>
      <c r="E1" s="108" t="s">
        <v>327</v>
      </c>
      <c r="F1" s="106" t="s">
        <v>328</v>
      </c>
      <c r="G1" s="106" t="s">
        <v>329</v>
      </c>
      <c r="H1" s="106" t="s">
        <v>330</v>
      </c>
      <c r="I1" s="108" t="s">
        <v>477</v>
      </c>
      <c r="J1" s="109" t="s">
        <v>478</v>
      </c>
      <c r="K1" s="350" t="s">
        <v>0</v>
      </c>
      <c r="L1" s="350" t="s">
        <v>2</v>
      </c>
      <c r="M1" s="351" t="s">
        <v>3</v>
      </c>
      <c r="N1" s="106" t="s">
        <v>331</v>
      </c>
      <c r="O1" s="106" t="s">
        <v>332</v>
      </c>
      <c r="P1" s="110" t="s">
        <v>807</v>
      </c>
      <c r="Q1" s="111" t="s">
        <v>333</v>
      </c>
      <c r="R1" s="112" t="s">
        <v>334</v>
      </c>
      <c r="S1" s="113" t="s">
        <v>335</v>
      </c>
      <c r="T1" s="352" t="s">
        <v>349</v>
      </c>
      <c r="U1" s="353"/>
      <c r="V1" s="354"/>
      <c r="W1" s="354"/>
      <c r="X1" s="354"/>
      <c r="Y1" s="107"/>
    </row>
    <row r="2" spans="1:25" s="9" customFormat="1" ht="30">
      <c r="A2" s="107" t="s">
        <v>479</v>
      </c>
      <c r="B2" s="107" t="s">
        <v>336</v>
      </c>
      <c r="C2" s="9" t="s">
        <v>337</v>
      </c>
      <c r="D2" s="9" t="s">
        <v>338</v>
      </c>
      <c r="E2" s="260">
        <v>211019</v>
      </c>
      <c r="F2" s="9" t="s">
        <v>632</v>
      </c>
      <c r="G2" s="9" t="s">
        <v>474</v>
      </c>
      <c r="H2" s="250" t="s">
        <v>339</v>
      </c>
      <c r="I2" s="9" t="s">
        <v>610</v>
      </c>
      <c r="J2" s="9" t="s">
        <v>611</v>
      </c>
      <c r="K2" s="9" t="s">
        <v>487</v>
      </c>
      <c r="L2" s="243" t="s">
        <v>560</v>
      </c>
      <c r="M2" s="263" t="str">
        <f>'common foods'!D60</f>
        <v>03056</v>
      </c>
      <c r="N2" s="9" t="s">
        <v>491</v>
      </c>
      <c r="O2" s="9" t="s">
        <v>344</v>
      </c>
      <c r="P2" s="9">
        <v>1200</v>
      </c>
      <c r="Q2" s="9" t="s">
        <v>343</v>
      </c>
      <c r="R2" s="246">
        <v>6.79</v>
      </c>
      <c r="S2" s="246">
        <v>0.56999999999999995</v>
      </c>
      <c r="T2" s="246">
        <f>S2*1</f>
        <v>0.56999999999999995</v>
      </c>
      <c r="U2" s="251"/>
    </row>
    <row r="3" spans="1:25" s="9" customFormat="1" ht="30">
      <c r="A3" s="107" t="s">
        <v>479</v>
      </c>
      <c r="B3" s="107" t="s">
        <v>336</v>
      </c>
      <c r="C3" s="9" t="s">
        <v>337</v>
      </c>
      <c r="D3" s="9" t="s">
        <v>338</v>
      </c>
      <c r="E3" s="260">
        <v>211019</v>
      </c>
      <c r="F3" s="9" t="s">
        <v>632</v>
      </c>
      <c r="G3" s="9" t="s">
        <v>474</v>
      </c>
      <c r="H3" s="250" t="s">
        <v>339</v>
      </c>
      <c r="I3" s="9" t="s">
        <v>346</v>
      </c>
      <c r="J3" s="9" t="s">
        <v>611</v>
      </c>
      <c r="K3" s="9" t="s">
        <v>487</v>
      </c>
      <c r="L3" s="243" t="s">
        <v>560</v>
      </c>
      <c r="M3" s="263" t="s">
        <v>104</v>
      </c>
      <c r="N3" s="9" t="s">
        <v>491</v>
      </c>
      <c r="O3" s="9" t="s">
        <v>344</v>
      </c>
      <c r="P3" s="9">
        <v>750</v>
      </c>
      <c r="Q3" s="9" t="s">
        <v>343</v>
      </c>
      <c r="R3" s="246">
        <v>4.29</v>
      </c>
      <c r="S3" s="246">
        <f>R3/7.5</f>
        <v>0.57199999999999995</v>
      </c>
      <c r="T3" s="246">
        <f t="shared" ref="T3:T10" si="0">S3*1</f>
        <v>0.57199999999999995</v>
      </c>
    </row>
    <row r="4" spans="1:25" s="9" customFormat="1" ht="30">
      <c r="A4" s="107" t="s">
        <v>479</v>
      </c>
      <c r="B4" s="107" t="s">
        <v>336</v>
      </c>
      <c r="C4" s="9" t="s">
        <v>337</v>
      </c>
      <c r="D4" s="9" t="s">
        <v>338</v>
      </c>
      <c r="E4" s="260">
        <v>211019</v>
      </c>
      <c r="F4" s="9" t="s">
        <v>632</v>
      </c>
      <c r="G4" s="9" t="s">
        <v>474</v>
      </c>
      <c r="H4" s="250" t="s">
        <v>339</v>
      </c>
      <c r="I4" s="9" t="s">
        <v>340</v>
      </c>
      <c r="J4" s="9" t="s">
        <v>611</v>
      </c>
      <c r="K4" s="9" t="s">
        <v>487</v>
      </c>
      <c r="L4" s="243" t="s">
        <v>560</v>
      </c>
      <c r="M4" s="263" t="s">
        <v>104</v>
      </c>
      <c r="N4" s="9" t="s">
        <v>491</v>
      </c>
      <c r="O4" s="9" t="s">
        <v>344</v>
      </c>
      <c r="P4" s="9">
        <v>1200</v>
      </c>
      <c r="Q4" s="9" t="s">
        <v>343</v>
      </c>
      <c r="R4" s="246">
        <v>7.6</v>
      </c>
      <c r="S4" s="251">
        <f>R4/12</f>
        <v>0.6333333333333333</v>
      </c>
      <c r="T4" s="246">
        <f t="shared" si="0"/>
        <v>0.6333333333333333</v>
      </c>
    </row>
    <row r="5" spans="1:25" ht="30">
      <c r="A5" s="13" t="s">
        <v>479</v>
      </c>
      <c r="B5" s="13" t="s">
        <v>336</v>
      </c>
      <c r="C5" t="s">
        <v>337</v>
      </c>
      <c r="D5" t="s">
        <v>338</v>
      </c>
      <c r="E5" s="261">
        <v>211019</v>
      </c>
      <c r="F5" t="s">
        <v>632</v>
      </c>
      <c r="G5" t="s">
        <v>474</v>
      </c>
      <c r="H5" s="14" t="s">
        <v>339</v>
      </c>
      <c r="I5" t="s">
        <v>610</v>
      </c>
      <c r="J5" t="s">
        <v>611</v>
      </c>
      <c r="K5" t="s">
        <v>774</v>
      </c>
      <c r="L5" s="241" t="s">
        <v>561</v>
      </c>
      <c r="M5" s="264" t="str">
        <f>'common foods'!D76</f>
        <v>04062</v>
      </c>
      <c r="N5" t="s">
        <v>496</v>
      </c>
      <c r="O5" t="s">
        <v>344</v>
      </c>
      <c r="P5">
        <v>750</v>
      </c>
      <c r="Q5" t="s">
        <v>343</v>
      </c>
      <c r="R5" s="242">
        <v>2.89</v>
      </c>
      <c r="S5" s="242">
        <v>0.39</v>
      </c>
      <c r="T5" s="246">
        <f t="shared" si="0"/>
        <v>0.39</v>
      </c>
    </row>
    <row r="6" spans="1:25" ht="30">
      <c r="A6" s="13" t="s">
        <v>479</v>
      </c>
      <c r="B6" s="13" t="s">
        <v>336</v>
      </c>
      <c r="C6" t="s">
        <v>337</v>
      </c>
      <c r="D6" t="s">
        <v>338</v>
      </c>
      <c r="E6" s="261">
        <v>211019</v>
      </c>
      <c r="F6" t="s">
        <v>632</v>
      </c>
      <c r="G6" t="s">
        <v>474</v>
      </c>
      <c r="H6" s="14" t="s">
        <v>339</v>
      </c>
      <c r="I6" t="s">
        <v>346</v>
      </c>
      <c r="J6" t="s">
        <v>611</v>
      </c>
      <c r="K6" t="s">
        <v>774</v>
      </c>
      <c r="L6" s="241" t="s">
        <v>561</v>
      </c>
      <c r="M6" s="264" t="s">
        <v>117</v>
      </c>
      <c r="N6" t="s">
        <v>496</v>
      </c>
      <c r="O6" t="s">
        <v>344</v>
      </c>
      <c r="P6">
        <v>750</v>
      </c>
      <c r="Q6" t="s">
        <v>343</v>
      </c>
      <c r="R6" s="242">
        <v>3.49</v>
      </c>
      <c r="S6" s="242">
        <v>0.47</v>
      </c>
      <c r="T6" s="246">
        <f t="shared" si="0"/>
        <v>0.47</v>
      </c>
      <c r="U6" s="242"/>
    </row>
    <row r="7" spans="1:25" ht="30">
      <c r="A7" s="13" t="s">
        <v>479</v>
      </c>
      <c r="B7" s="13" t="s">
        <v>336</v>
      </c>
      <c r="C7" t="s">
        <v>337</v>
      </c>
      <c r="D7" t="s">
        <v>338</v>
      </c>
      <c r="E7" s="261">
        <v>211019</v>
      </c>
      <c r="F7" t="s">
        <v>632</v>
      </c>
      <c r="G7" t="s">
        <v>474</v>
      </c>
      <c r="H7" s="14" t="s">
        <v>339</v>
      </c>
      <c r="I7" t="s">
        <v>340</v>
      </c>
      <c r="J7" t="s">
        <v>611</v>
      </c>
      <c r="K7" t="s">
        <v>774</v>
      </c>
      <c r="L7" s="241" t="s">
        <v>561</v>
      </c>
      <c r="M7" s="264" t="s">
        <v>117</v>
      </c>
      <c r="N7" t="s">
        <v>496</v>
      </c>
      <c r="O7" t="s">
        <v>344</v>
      </c>
      <c r="P7">
        <v>750</v>
      </c>
      <c r="Q7" t="s">
        <v>343</v>
      </c>
      <c r="R7" s="242">
        <v>3</v>
      </c>
      <c r="S7" s="242">
        <v>0.4</v>
      </c>
      <c r="T7" s="246">
        <f t="shared" si="0"/>
        <v>0.4</v>
      </c>
    </row>
    <row r="8" spans="1:25">
      <c r="A8" s="13" t="s">
        <v>479</v>
      </c>
      <c r="B8" s="13" t="s">
        <v>336</v>
      </c>
      <c r="C8" t="s">
        <v>337</v>
      </c>
      <c r="D8" t="s">
        <v>338</v>
      </c>
      <c r="E8" s="261">
        <v>211019</v>
      </c>
      <c r="F8" t="s">
        <v>632</v>
      </c>
      <c r="G8" t="s">
        <v>474</v>
      </c>
      <c r="H8" s="14" t="s">
        <v>339</v>
      </c>
      <c r="I8" t="s">
        <v>610</v>
      </c>
      <c r="J8" t="s">
        <v>611</v>
      </c>
      <c r="K8" t="s">
        <v>774</v>
      </c>
      <c r="L8" s="241" t="s">
        <v>562</v>
      </c>
      <c r="M8" s="264" t="str">
        <f>'common foods'!D73</f>
        <v>04059</v>
      </c>
      <c r="N8" t="s">
        <v>612</v>
      </c>
      <c r="O8" t="s">
        <v>342</v>
      </c>
      <c r="P8">
        <v>2000</v>
      </c>
      <c r="Q8" t="s">
        <v>343</v>
      </c>
      <c r="R8" s="242">
        <v>3.41</v>
      </c>
      <c r="S8" s="242">
        <v>0.17100000000000001</v>
      </c>
      <c r="T8" s="246">
        <f t="shared" si="0"/>
        <v>0.17100000000000001</v>
      </c>
    </row>
    <row r="9" spans="1:25">
      <c r="A9" s="13" t="s">
        <v>479</v>
      </c>
      <c r="B9" s="13" t="s">
        <v>336</v>
      </c>
      <c r="C9" t="s">
        <v>337</v>
      </c>
      <c r="D9" t="s">
        <v>338</v>
      </c>
      <c r="E9" s="261">
        <v>211019</v>
      </c>
      <c r="F9" t="s">
        <v>632</v>
      </c>
      <c r="G9" t="s">
        <v>474</v>
      </c>
      <c r="H9" s="14" t="s">
        <v>339</v>
      </c>
      <c r="I9" t="s">
        <v>346</v>
      </c>
      <c r="J9" t="s">
        <v>611</v>
      </c>
      <c r="K9" t="s">
        <v>774</v>
      </c>
      <c r="L9" s="241" t="s">
        <v>562</v>
      </c>
      <c r="M9" s="264" t="s">
        <v>111</v>
      </c>
      <c r="N9" t="s">
        <v>612</v>
      </c>
      <c r="O9" t="s">
        <v>342</v>
      </c>
      <c r="P9">
        <v>2000</v>
      </c>
      <c r="Q9" t="s">
        <v>343</v>
      </c>
      <c r="R9" s="242">
        <v>3.46</v>
      </c>
      <c r="S9" s="242">
        <v>0.17299999999999999</v>
      </c>
      <c r="T9" s="246">
        <f t="shared" si="0"/>
        <v>0.17299999999999999</v>
      </c>
    </row>
    <row r="10" spans="1:25">
      <c r="A10" s="13" t="s">
        <v>479</v>
      </c>
      <c r="B10" s="13" t="s">
        <v>336</v>
      </c>
      <c r="C10" t="s">
        <v>337</v>
      </c>
      <c r="D10" t="s">
        <v>338</v>
      </c>
      <c r="E10" s="261">
        <v>211019</v>
      </c>
      <c r="F10" t="s">
        <v>632</v>
      </c>
      <c r="G10" t="s">
        <v>474</v>
      </c>
      <c r="H10" s="14" t="s">
        <v>339</v>
      </c>
      <c r="I10" t="s">
        <v>340</v>
      </c>
      <c r="J10" t="s">
        <v>611</v>
      </c>
      <c r="K10" t="s">
        <v>774</v>
      </c>
      <c r="L10" s="241" t="s">
        <v>562</v>
      </c>
      <c r="M10" s="264" t="s">
        <v>111</v>
      </c>
      <c r="N10" t="s">
        <v>340</v>
      </c>
      <c r="O10" t="s">
        <v>342</v>
      </c>
      <c r="P10">
        <v>2000</v>
      </c>
      <c r="Q10" t="s">
        <v>343</v>
      </c>
      <c r="R10" s="242">
        <v>3.46</v>
      </c>
      <c r="S10" s="242">
        <v>0.17299999999999999</v>
      </c>
      <c r="T10" s="246">
        <f t="shared" si="0"/>
        <v>0.17299999999999999</v>
      </c>
    </row>
    <row r="11" spans="1:25" ht="30">
      <c r="A11" s="13" t="s">
        <v>479</v>
      </c>
      <c r="B11" s="13" t="s">
        <v>336</v>
      </c>
      <c r="C11" t="s">
        <v>337</v>
      </c>
      <c r="D11" t="s">
        <v>338</v>
      </c>
      <c r="E11" s="261">
        <v>211019</v>
      </c>
      <c r="F11" t="s">
        <v>632</v>
      </c>
      <c r="G11" t="s">
        <v>474</v>
      </c>
      <c r="H11" s="14" t="s">
        <v>339</v>
      </c>
      <c r="I11" t="s">
        <v>610</v>
      </c>
      <c r="J11" t="s">
        <v>611</v>
      </c>
      <c r="K11" t="s">
        <v>347</v>
      </c>
      <c r="L11" s="241" t="s">
        <v>563</v>
      </c>
      <c r="M11" s="264" t="str">
        <f>'common foods'!D5</f>
        <v>01004</v>
      </c>
      <c r="N11" t="s">
        <v>614</v>
      </c>
      <c r="O11" t="s">
        <v>614</v>
      </c>
      <c r="P11">
        <v>1000</v>
      </c>
      <c r="Q11" t="s">
        <v>343</v>
      </c>
      <c r="R11" s="242">
        <v>3.99</v>
      </c>
      <c r="S11" s="242">
        <v>0.39900000000000002</v>
      </c>
      <c r="T11" s="242">
        <f>S11/0.75</f>
        <v>0.53200000000000003</v>
      </c>
    </row>
    <row r="12" spans="1:25" ht="30">
      <c r="A12" s="13" t="s">
        <v>479</v>
      </c>
      <c r="B12" s="13" t="s">
        <v>336</v>
      </c>
      <c r="C12" t="s">
        <v>337</v>
      </c>
      <c r="D12" t="s">
        <v>338</v>
      </c>
      <c r="E12" s="261">
        <v>211019</v>
      </c>
      <c r="F12" t="s">
        <v>632</v>
      </c>
      <c r="G12" t="s">
        <v>474</v>
      </c>
      <c r="H12" s="14" t="s">
        <v>339</v>
      </c>
      <c r="I12" t="s">
        <v>346</v>
      </c>
      <c r="J12" t="s">
        <v>611</v>
      </c>
      <c r="K12" t="s">
        <v>347</v>
      </c>
      <c r="L12" s="241" t="s">
        <v>563</v>
      </c>
      <c r="M12" s="264" t="s">
        <v>17</v>
      </c>
      <c r="N12" t="s">
        <v>612</v>
      </c>
      <c r="O12" t="s">
        <v>342</v>
      </c>
      <c r="P12">
        <v>1500</v>
      </c>
      <c r="Q12" t="s">
        <v>343</v>
      </c>
      <c r="R12" s="242">
        <v>3.99</v>
      </c>
      <c r="S12" s="242">
        <f>R12/15</f>
        <v>0.26600000000000001</v>
      </c>
      <c r="T12" s="242">
        <f>S12/0.75</f>
        <v>0.35466666666666669</v>
      </c>
    </row>
    <row r="13" spans="1:25" ht="30">
      <c r="A13" s="13" t="s">
        <v>479</v>
      </c>
      <c r="B13" s="13" t="s">
        <v>336</v>
      </c>
      <c r="C13" t="s">
        <v>337</v>
      </c>
      <c r="D13" t="s">
        <v>338</v>
      </c>
      <c r="E13" s="261">
        <v>211019</v>
      </c>
      <c r="F13" t="s">
        <v>632</v>
      </c>
      <c r="G13" t="s">
        <v>474</v>
      </c>
      <c r="H13" s="14" t="s">
        <v>339</v>
      </c>
      <c r="I13" t="s">
        <v>340</v>
      </c>
      <c r="J13" t="s">
        <v>611</v>
      </c>
      <c r="K13" t="s">
        <v>347</v>
      </c>
      <c r="L13" s="241" t="s">
        <v>563</v>
      </c>
      <c r="M13" s="264" t="s">
        <v>17</v>
      </c>
      <c r="N13" t="s">
        <v>613</v>
      </c>
      <c r="O13" t="s">
        <v>344</v>
      </c>
      <c r="P13">
        <v>680</v>
      </c>
      <c r="Q13" t="s">
        <v>343</v>
      </c>
      <c r="R13" s="242">
        <v>3.5</v>
      </c>
      <c r="S13" s="242">
        <f>R13/6.8</f>
        <v>0.51470588235294124</v>
      </c>
      <c r="T13" s="242">
        <f>S13/0.75</f>
        <v>0.68627450980392168</v>
      </c>
    </row>
    <row r="14" spans="1:25" ht="30">
      <c r="A14" s="13" t="s">
        <v>479</v>
      </c>
      <c r="B14" s="13" t="s">
        <v>336</v>
      </c>
      <c r="C14" t="s">
        <v>337</v>
      </c>
      <c r="D14" t="s">
        <v>338</v>
      </c>
      <c r="E14" s="261">
        <v>211019</v>
      </c>
      <c r="F14" t="s">
        <v>632</v>
      </c>
      <c r="G14" t="s">
        <v>474</v>
      </c>
      <c r="H14" s="14" t="s">
        <v>339</v>
      </c>
      <c r="I14" t="s">
        <v>610</v>
      </c>
      <c r="J14" t="s">
        <v>611</v>
      </c>
      <c r="K14" t="s">
        <v>640</v>
      </c>
      <c r="L14" s="241" t="s">
        <v>564</v>
      </c>
      <c r="M14" s="264" t="str">
        <f>'common foods'!D113</f>
        <v>05092</v>
      </c>
      <c r="N14" t="s">
        <v>612</v>
      </c>
      <c r="O14" t="s">
        <v>342</v>
      </c>
      <c r="P14">
        <v>300</v>
      </c>
      <c r="Q14" t="s">
        <v>343</v>
      </c>
      <c r="R14" s="242">
        <v>4.5</v>
      </c>
      <c r="S14" s="242">
        <v>1.5</v>
      </c>
      <c r="T14" s="248">
        <f t="shared" ref="T14:T19" si="1">S14*1</f>
        <v>1.5</v>
      </c>
    </row>
    <row r="15" spans="1:25" ht="30">
      <c r="A15" s="13" t="s">
        <v>479</v>
      </c>
      <c r="B15" s="13" t="s">
        <v>336</v>
      </c>
      <c r="C15" t="s">
        <v>337</v>
      </c>
      <c r="D15" t="s">
        <v>338</v>
      </c>
      <c r="E15" s="261">
        <v>211019</v>
      </c>
      <c r="F15" t="s">
        <v>632</v>
      </c>
      <c r="G15" t="s">
        <v>474</v>
      </c>
      <c r="H15" s="14" t="s">
        <v>339</v>
      </c>
      <c r="I15" t="s">
        <v>346</v>
      </c>
      <c r="J15" t="s">
        <v>611</v>
      </c>
      <c r="K15" t="s">
        <v>640</v>
      </c>
      <c r="L15" s="241" t="s">
        <v>564</v>
      </c>
      <c r="M15" s="264" t="s">
        <v>418</v>
      </c>
      <c r="N15" t="s">
        <v>481</v>
      </c>
      <c r="O15" t="s">
        <v>342</v>
      </c>
      <c r="P15">
        <v>70</v>
      </c>
      <c r="Q15" t="s">
        <v>343</v>
      </c>
      <c r="R15" s="242">
        <v>1.49</v>
      </c>
      <c r="S15" s="242">
        <v>2.1</v>
      </c>
      <c r="T15" s="248">
        <f t="shared" si="1"/>
        <v>2.1</v>
      </c>
    </row>
    <row r="16" spans="1:25" ht="30">
      <c r="A16" s="13" t="s">
        <v>479</v>
      </c>
      <c r="B16" s="13" t="s">
        <v>336</v>
      </c>
      <c r="C16" t="s">
        <v>337</v>
      </c>
      <c r="D16" t="s">
        <v>338</v>
      </c>
      <c r="E16" s="261">
        <v>211019</v>
      </c>
      <c r="F16" t="s">
        <v>632</v>
      </c>
      <c r="G16" t="s">
        <v>474</v>
      </c>
      <c r="H16" s="14" t="s">
        <v>339</v>
      </c>
      <c r="I16" t="s">
        <v>340</v>
      </c>
      <c r="J16" t="s">
        <v>611</v>
      </c>
      <c r="K16" t="s">
        <v>640</v>
      </c>
      <c r="L16" s="241" t="s">
        <v>564</v>
      </c>
      <c r="M16" s="264" t="s">
        <v>418</v>
      </c>
      <c r="N16" t="s">
        <v>615</v>
      </c>
      <c r="O16" t="s">
        <v>344</v>
      </c>
      <c r="P16">
        <v>375</v>
      </c>
      <c r="Q16" t="s">
        <v>343</v>
      </c>
      <c r="R16" s="242">
        <v>5</v>
      </c>
      <c r="S16" s="242">
        <v>1.33</v>
      </c>
      <c r="T16" s="248">
        <f t="shared" si="1"/>
        <v>1.33</v>
      </c>
    </row>
    <row r="17" spans="1:20" ht="45">
      <c r="A17" s="13" t="s">
        <v>479</v>
      </c>
      <c r="B17" s="13" t="s">
        <v>336</v>
      </c>
      <c r="C17" t="s">
        <v>337</v>
      </c>
      <c r="D17" t="s">
        <v>338</v>
      </c>
      <c r="E17" s="261">
        <v>211019</v>
      </c>
      <c r="F17" t="s">
        <v>632</v>
      </c>
      <c r="G17" t="s">
        <v>474</v>
      </c>
      <c r="H17" s="14" t="s">
        <v>339</v>
      </c>
      <c r="I17" t="s">
        <v>610</v>
      </c>
      <c r="J17" t="s">
        <v>611</v>
      </c>
      <c r="K17" t="s">
        <v>487</v>
      </c>
      <c r="L17" s="243" t="s">
        <v>565</v>
      </c>
      <c r="M17" s="264" t="str">
        <f>'common foods'!D49</f>
        <v>03038</v>
      </c>
      <c r="N17" t="s">
        <v>345</v>
      </c>
      <c r="O17" t="s">
        <v>344</v>
      </c>
      <c r="P17">
        <v>700</v>
      </c>
      <c r="Q17" t="s">
        <v>343</v>
      </c>
      <c r="R17" s="242">
        <v>3.2</v>
      </c>
      <c r="S17" s="242">
        <v>0.46</v>
      </c>
      <c r="T17" s="246">
        <f t="shared" si="1"/>
        <v>0.46</v>
      </c>
    </row>
    <row r="18" spans="1:20" ht="45">
      <c r="A18" s="13" t="s">
        <v>479</v>
      </c>
      <c r="B18" s="13" t="s">
        <v>336</v>
      </c>
      <c r="C18" t="s">
        <v>337</v>
      </c>
      <c r="D18" t="s">
        <v>338</v>
      </c>
      <c r="E18" s="261">
        <v>211019</v>
      </c>
      <c r="F18" t="s">
        <v>632</v>
      </c>
      <c r="G18" t="s">
        <v>474</v>
      </c>
      <c r="H18" s="14" t="s">
        <v>339</v>
      </c>
      <c r="I18" t="s">
        <v>346</v>
      </c>
      <c r="J18" t="s">
        <v>611</v>
      </c>
      <c r="K18" t="s">
        <v>487</v>
      </c>
      <c r="L18" s="243" t="s">
        <v>565</v>
      </c>
      <c r="M18" s="264" t="s">
        <v>81</v>
      </c>
      <c r="N18" t="s">
        <v>345</v>
      </c>
      <c r="O18" t="s">
        <v>344</v>
      </c>
      <c r="P18">
        <v>700</v>
      </c>
      <c r="Q18" t="s">
        <v>343</v>
      </c>
      <c r="R18" s="242">
        <v>3.19</v>
      </c>
      <c r="S18" s="242">
        <f>R18/7</f>
        <v>0.45571428571428568</v>
      </c>
      <c r="T18" s="246">
        <f t="shared" si="1"/>
        <v>0.45571428571428568</v>
      </c>
    </row>
    <row r="19" spans="1:20" ht="45">
      <c r="A19" s="13" t="s">
        <v>479</v>
      </c>
      <c r="B19" s="13" t="s">
        <v>336</v>
      </c>
      <c r="C19" t="s">
        <v>337</v>
      </c>
      <c r="D19" t="s">
        <v>338</v>
      </c>
      <c r="E19" s="261">
        <v>211019</v>
      </c>
      <c r="F19" t="s">
        <v>632</v>
      </c>
      <c r="G19" t="s">
        <v>474</v>
      </c>
      <c r="H19" s="14" t="s">
        <v>339</v>
      </c>
      <c r="I19" t="s">
        <v>340</v>
      </c>
      <c r="J19" t="s">
        <v>611</v>
      </c>
      <c r="K19" t="s">
        <v>487</v>
      </c>
      <c r="L19" s="243" t="s">
        <v>565</v>
      </c>
      <c r="M19" s="264" t="s">
        <v>81</v>
      </c>
      <c r="N19" t="s">
        <v>345</v>
      </c>
      <c r="O19" t="s">
        <v>344</v>
      </c>
      <c r="P19">
        <v>700</v>
      </c>
      <c r="Q19" t="s">
        <v>343</v>
      </c>
      <c r="R19" s="242">
        <v>3.3</v>
      </c>
      <c r="S19" s="242">
        <v>0.47</v>
      </c>
      <c r="T19" s="246">
        <f t="shared" si="1"/>
        <v>0.47</v>
      </c>
    </row>
    <row r="20" spans="1:20">
      <c r="A20" s="13" t="s">
        <v>479</v>
      </c>
      <c r="B20" s="13" t="s">
        <v>336</v>
      </c>
      <c r="C20" t="s">
        <v>337</v>
      </c>
      <c r="D20" t="s">
        <v>338</v>
      </c>
      <c r="E20" s="261">
        <v>211019</v>
      </c>
      <c r="F20" t="s">
        <v>632</v>
      </c>
      <c r="G20" t="s">
        <v>474</v>
      </c>
      <c r="H20" s="14" t="s">
        <v>339</v>
      </c>
      <c r="I20" t="s">
        <v>610</v>
      </c>
      <c r="J20" t="s">
        <v>611</v>
      </c>
      <c r="K20" t="s">
        <v>347</v>
      </c>
      <c r="L20" s="241" t="s">
        <v>726</v>
      </c>
      <c r="M20" s="264" t="str">
        <f>'common foods'!D24</f>
        <v>02019</v>
      </c>
      <c r="N20" t="s">
        <v>614</v>
      </c>
      <c r="O20" t="s">
        <v>614</v>
      </c>
      <c r="P20" s="247">
        <v>400</v>
      </c>
      <c r="Q20" t="s">
        <v>343</v>
      </c>
      <c r="R20" s="242">
        <v>1.99</v>
      </c>
      <c r="S20" s="242">
        <f>R20/4</f>
        <v>0.4975</v>
      </c>
      <c r="T20" s="242">
        <f>S20/0.97</f>
        <v>0.5128865979381444</v>
      </c>
    </row>
    <row r="21" spans="1:20">
      <c r="A21" s="13" t="s">
        <v>479</v>
      </c>
      <c r="B21" s="13" t="s">
        <v>336</v>
      </c>
      <c r="C21" t="s">
        <v>337</v>
      </c>
      <c r="D21" t="s">
        <v>338</v>
      </c>
      <c r="E21" s="261">
        <v>211019</v>
      </c>
      <c r="F21" t="s">
        <v>632</v>
      </c>
      <c r="G21" t="s">
        <v>474</v>
      </c>
      <c r="H21" s="14" t="s">
        <v>339</v>
      </c>
      <c r="I21" t="s">
        <v>346</v>
      </c>
      <c r="J21" t="s">
        <v>611</v>
      </c>
      <c r="K21" t="s">
        <v>347</v>
      </c>
      <c r="L21" s="241" t="s">
        <v>726</v>
      </c>
      <c r="M21" s="264" t="s">
        <v>50</v>
      </c>
      <c r="N21" t="s">
        <v>614</v>
      </c>
      <c r="O21" t="s">
        <v>614</v>
      </c>
      <c r="P21" s="247">
        <v>400</v>
      </c>
      <c r="Q21" t="s">
        <v>343</v>
      </c>
      <c r="R21" s="242">
        <v>2.4900000000000002</v>
      </c>
      <c r="S21" s="242">
        <f>R21/4</f>
        <v>0.62250000000000005</v>
      </c>
      <c r="T21" s="242">
        <f>S21/0.97</f>
        <v>0.64175257731958768</v>
      </c>
    </row>
    <row r="22" spans="1:20">
      <c r="A22" s="13" t="s">
        <v>479</v>
      </c>
      <c r="B22" s="13" t="s">
        <v>336</v>
      </c>
      <c r="C22" t="s">
        <v>337</v>
      </c>
      <c r="D22" t="s">
        <v>338</v>
      </c>
      <c r="E22" s="261">
        <v>211019</v>
      </c>
      <c r="F22" t="s">
        <v>632</v>
      </c>
      <c r="G22" t="s">
        <v>474</v>
      </c>
      <c r="H22" s="14" t="s">
        <v>339</v>
      </c>
      <c r="I22" t="s">
        <v>340</v>
      </c>
      <c r="J22" t="s">
        <v>611</v>
      </c>
      <c r="K22" t="s">
        <v>347</v>
      </c>
      <c r="L22" s="241" t="s">
        <v>726</v>
      </c>
      <c r="M22" s="264" t="s">
        <v>50</v>
      </c>
      <c r="N22" t="s">
        <v>614</v>
      </c>
      <c r="O22" t="s">
        <v>614</v>
      </c>
      <c r="P22" s="247">
        <v>400</v>
      </c>
      <c r="Q22" t="s">
        <v>343</v>
      </c>
      <c r="R22" s="242">
        <v>2</v>
      </c>
      <c r="S22" s="242">
        <f>R22/4</f>
        <v>0.5</v>
      </c>
      <c r="T22" s="242">
        <f>S22/0.97</f>
        <v>0.51546391752577325</v>
      </c>
    </row>
    <row r="23" spans="1:20">
      <c r="A23" s="13" t="s">
        <v>479</v>
      </c>
      <c r="B23" s="13" t="s">
        <v>336</v>
      </c>
      <c r="C23" t="s">
        <v>337</v>
      </c>
      <c r="D23" t="s">
        <v>338</v>
      </c>
      <c r="E23" s="261">
        <v>211019</v>
      </c>
      <c r="F23" t="s">
        <v>632</v>
      </c>
      <c r="G23" t="s">
        <v>474</v>
      </c>
      <c r="H23" s="14" t="s">
        <v>339</v>
      </c>
      <c r="I23" t="s">
        <v>610</v>
      </c>
      <c r="J23" t="s">
        <v>611</v>
      </c>
      <c r="K23" t="s">
        <v>640</v>
      </c>
      <c r="L23" s="241" t="s">
        <v>566</v>
      </c>
      <c r="M23" s="264" t="str">
        <f>'common foods'!D107</f>
        <v>05083</v>
      </c>
      <c r="N23" t="s">
        <v>616</v>
      </c>
      <c r="O23" t="s">
        <v>344</v>
      </c>
      <c r="P23">
        <v>1000</v>
      </c>
      <c r="Q23" t="s">
        <v>343</v>
      </c>
      <c r="R23" s="242">
        <v>7.2</v>
      </c>
      <c r="S23" s="242">
        <v>0.72</v>
      </c>
      <c r="T23" s="246">
        <f t="shared" ref="T23:T31" si="2">S23*1</f>
        <v>0.72</v>
      </c>
    </row>
    <row r="24" spans="1:20">
      <c r="A24" s="13" t="s">
        <v>479</v>
      </c>
      <c r="B24" s="13" t="s">
        <v>336</v>
      </c>
      <c r="C24" t="s">
        <v>337</v>
      </c>
      <c r="D24" t="s">
        <v>338</v>
      </c>
      <c r="E24" s="261">
        <v>211019</v>
      </c>
      <c r="F24" t="s">
        <v>632</v>
      </c>
      <c r="G24" t="s">
        <v>474</v>
      </c>
      <c r="H24" s="14" t="s">
        <v>339</v>
      </c>
      <c r="I24" t="s">
        <v>346</v>
      </c>
      <c r="J24" t="s">
        <v>611</v>
      </c>
      <c r="K24" t="s">
        <v>640</v>
      </c>
      <c r="L24" s="241" t="s">
        <v>566</v>
      </c>
      <c r="M24" s="264" t="s">
        <v>151</v>
      </c>
      <c r="N24" t="s">
        <v>616</v>
      </c>
      <c r="O24" t="s">
        <v>344</v>
      </c>
      <c r="P24">
        <v>1000</v>
      </c>
      <c r="Q24" t="s">
        <v>343</v>
      </c>
      <c r="R24" s="242">
        <v>9.2899999999999991</v>
      </c>
      <c r="S24" s="242">
        <v>0.93</v>
      </c>
      <c r="T24" s="246">
        <f t="shared" si="2"/>
        <v>0.93</v>
      </c>
    </row>
    <row r="25" spans="1:20">
      <c r="A25" s="13" t="s">
        <v>479</v>
      </c>
      <c r="B25" s="13" t="s">
        <v>336</v>
      </c>
      <c r="C25" t="s">
        <v>337</v>
      </c>
      <c r="D25" t="s">
        <v>338</v>
      </c>
      <c r="E25" s="261">
        <v>211019</v>
      </c>
      <c r="F25" t="s">
        <v>632</v>
      </c>
      <c r="G25" t="s">
        <v>474</v>
      </c>
      <c r="H25" s="14" t="s">
        <v>339</v>
      </c>
      <c r="I25" t="s">
        <v>340</v>
      </c>
      <c r="J25" t="s">
        <v>611</v>
      </c>
      <c r="K25" t="s">
        <v>640</v>
      </c>
      <c r="L25" s="241" t="s">
        <v>566</v>
      </c>
      <c r="M25" s="264" t="s">
        <v>151</v>
      </c>
      <c r="N25" t="s">
        <v>616</v>
      </c>
      <c r="O25" t="s">
        <v>344</v>
      </c>
      <c r="P25">
        <v>1000</v>
      </c>
      <c r="Q25" t="s">
        <v>343</v>
      </c>
      <c r="R25" s="242">
        <v>8.99</v>
      </c>
      <c r="S25" s="242">
        <v>0.9</v>
      </c>
      <c r="T25" s="246">
        <f t="shared" si="2"/>
        <v>0.9</v>
      </c>
    </row>
    <row r="26" spans="1:20">
      <c r="A26" s="13" t="s">
        <v>479</v>
      </c>
      <c r="B26" s="13" t="s">
        <v>336</v>
      </c>
      <c r="C26" t="s">
        <v>337</v>
      </c>
      <c r="D26" t="s">
        <v>338</v>
      </c>
      <c r="E26" s="261">
        <v>211019</v>
      </c>
      <c r="F26" t="s">
        <v>632</v>
      </c>
      <c r="G26" t="s">
        <v>474</v>
      </c>
      <c r="H26" s="14" t="s">
        <v>339</v>
      </c>
      <c r="I26" t="s">
        <v>610</v>
      </c>
      <c r="J26" t="s">
        <v>611</v>
      </c>
      <c r="K26" t="s">
        <v>485</v>
      </c>
      <c r="L26" s="241" t="s">
        <v>567</v>
      </c>
      <c r="M26" s="264" t="str">
        <f>'common foods'!D31</f>
        <v>02030</v>
      </c>
      <c r="N26" t="s">
        <v>614</v>
      </c>
      <c r="O26" t="s">
        <v>614</v>
      </c>
      <c r="P26">
        <v>1000</v>
      </c>
      <c r="Q26" t="s">
        <v>343</v>
      </c>
      <c r="R26" s="242">
        <v>5.99</v>
      </c>
      <c r="S26" s="242">
        <f t="shared" ref="S26:S31" si="3">R26/10</f>
        <v>0.59899999999999998</v>
      </c>
      <c r="T26" s="246">
        <f t="shared" si="2"/>
        <v>0.59899999999999998</v>
      </c>
    </row>
    <row r="27" spans="1:20">
      <c r="A27" s="13" t="s">
        <v>479</v>
      </c>
      <c r="B27" s="13" t="s">
        <v>336</v>
      </c>
      <c r="C27" t="s">
        <v>337</v>
      </c>
      <c r="D27" t="s">
        <v>338</v>
      </c>
      <c r="E27" s="261">
        <v>211019</v>
      </c>
      <c r="F27" t="s">
        <v>632</v>
      </c>
      <c r="G27" t="s">
        <v>474</v>
      </c>
      <c r="H27" s="14" t="s">
        <v>339</v>
      </c>
      <c r="I27" t="s">
        <v>346</v>
      </c>
      <c r="J27" t="s">
        <v>611</v>
      </c>
      <c r="K27" t="s">
        <v>485</v>
      </c>
      <c r="L27" s="241" t="s">
        <v>567</v>
      </c>
      <c r="M27" s="264" t="s">
        <v>64</v>
      </c>
      <c r="N27" t="s">
        <v>614</v>
      </c>
      <c r="O27" t="s">
        <v>614</v>
      </c>
      <c r="P27">
        <v>1000</v>
      </c>
      <c r="Q27" t="s">
        <v>343</v>
      </c>
      <c r="R27" s="242">
        <v>4.99</v>
      </c>
      <c r="S27" s="242">
        <f t="shared" si="3"/>
        <v>0.499</v>
      </c>
      <c r="T27" s="246">
        <f t="shared" si="2"/>
        <v>0.499</v>
      </c>
    </row>
    <row r="28" spans="1:20">
      <c r="A28" s="13" t="s">
        <v>479</v>
      </c>
      <c r="B28" s="13" t="s">
        <v>336</v>
      </c>
      <c r="C28" t="s">
        <v>337</v>
      </c>
      <c r="D28" t="s">
        <v>338</v>
      </c>
      <c r="E28" s="261">
        <v>211019</v>
      </c>
      <c r="F28" t="s">
        <v>632</v>
      </c>
      <c r="G28" t="s">
        <v>474</v>
      </c>
      <c r="H28" s="14" t="s">
        <v>339</v>
      </c>
      <c r="I28" t="s">
        <v>340</v>
      </c>
      <c r="J28" t="s">
        <v>611</v>
      </c>
      <c r="K28" t="s">
        <v>485</v>
      </c>
      <c r="L28" s="241" t="s">
        <v>567</v>
      </c>
      <c r="M28" s="264" t="s">
        <v>64</v>
      </c>
      <c r="N28" t="s">
        <v>614</v>
      </c>
      <c r="O28" t="s">
        <v>614</v>
      </c>
      <c r="P28">
        <v>1000</v>
      </c>
      <c r="Q28" t="s">
        <v>343</v>
      </c>
      <c r="R28" s="242">
        <v>6.49</v>
      </c>
      <c r="S28" s="242">
        <f t="shared" si="3"/>
        <v>0.64900000000000002</v>
      </c>
      <c r="T28" s="246">
        <f t="shared" si="2"/>
        <v>0.64900000000000002</v>
      </c>
    </row>
    <row r="29" spans="1:20">
      <c r="A29" s="13" t="s">
        <v>479</v>
      </c>
      <c r="B29" s="13" t="s">
        <v>336</v>
      </c>
      <c r="C29" t="s">
        <v>337</v>
      </c>
      <c r="D29" t="s">
        <v>338</v>
      </c>
      <c r="E29" s="261">
        <v>211019</v>
      </c>
      <c r="F29" t="s">
        <v>632</v>
      </c>
      <c r="G29" t="s">
        <v>474</v>
      </c>
      <c r="H29" s="14" t="s">
        <v>339</v>
      </c>
      <c r="I29" t="s">
        <v>610</v>
      </c>
      <c r="J29" t="s">
        <v>611</v>
      </c>
      <c r="K29" t="s">
        <v>347</v>
      </c>
      <c r="L29" s="241" t="s">
        <v>568</v>
      </c>
      <c r="M29" s="264" t="str">
        <f>'common foods'!D3</f>
        <v>01002</v>
      </c>
      <c r="N29" t="s">
        <v>614</v>
      </c>
      <c r="O29" t="s">
        <v>614</v>
      </c>
      <c r="P29">
        <v>1000</v>
      </c>
      <c r="Q29" t="s">
        <v>343</v>
      </c>
      <c r="R29" s="242">
        <v>2.29</v>
      </c>
      <c r="S29" s="242">
        <f t="shared" si="3"/>
        <v>0.22900000000000001</v>
      </c>
      <c r="T29" s="246">
        <f t="shared" si="2"/>
        <v>0.22900000000000001</v>
      </c>
    </row>
    <row r="30" spans="1:20">
      <c r="A30" s="13" t="s">
        <v>479</v>
      </c>
      <c r="B30" s="13" t="s">
        <v>336</v>
      </c>
      <c r="C30" t="s">
        <v>337</v>
      </c>
      <c r="D30" t="s">
        <v>338</v>
      </c>
      <c r="E30" s="261">
        <v>211019</v>
      </c>
      <c r="F30" t="s">
        <v>632</v>
      </c>
      <c r="G30" t="s">
        <v>474</v>
      </c>
      <c r="H30" s="14" t="s">
        <v>339</v>
      </c>
      <c r="I30" t="s">
        <v>346</v>
      </c>
      <c r="J30" t="s">
        <v>611</v>
      </c>
      <c r="K30" t="s">
        <v>347</v>
      </c>
      <c r="L30" s="241" t="s">
        <v>568</v>
      </c>
      <c r="M30" s="264" t="s">
        <v>13</v>
      </c>
      <c r="N30" t="s">
        <v>614</v>
      </c>
      <c r="O30" t="s">
        <v>614</v>
      </c>
      <c r="P30">
        <v>1000</v>
      </c>
      <c r="Q30" t="s">
        <v>343</v>
      </c>
      <c r="R30" s="242">
        <v>2.99</v>
      </c>
      <c r="S30" s="242">
        <f t="shared" si="3"/>
        <v>0.29900000000000004</v>
      </c>
      <c r="T30" s="246">
        <f t="shared" si="2"/>
        <v>0.29900000000000004</v>
      </c>
    </row>
    <row r="31" spans="1:20">
      <c r="A31" s="13" t="s">
        <v>479</v>
      </c>
      <c r="B31" s="13" t="s">
        <v>336</v>
      </c>
      <c r="C31" t="s">
        <v>337</v>
      </c>
      <c r="D31" t="s">
        <v>338</v>
      </c>
      <c r="E31" s="261">
        <v>211019</v>
      </c>
      <c r="F31" t="s">
        <v>632</v>
      </c>
      <c r="G31" t="s">
        <v>474</v>
      </c>
      <c r="H31" s="14" t="s">
        <v>339</v>
      </c>
      <c r="I31" t="s">
        <v>340</v>
      </c>
      <c r="J31" t="s">
        <v>611</v>
      </c>
      <c r="K31" t="s">
        <v>347</v>
      </c>
      <c r="L31" s="241" t="s">
        <v>568</v>
      </c>
      <c r="M31" s="264" t="s">
        <v>13</v>
      </c>
      <c r="N31" t="s">
        <v>614</v>
      </c>
      <c r="O31" t="s">
        <v>614</v>
      </c>
      <c r="P31">
        <v>1000</v>
      </c>
      <c r="Q31" t="s">
        <v>343</v>
      </c>
      <c r="R31" s="242">
        <v>2.99</v>
      </c>
      <c r="S31" s="242">
        <f t="shared" si="3"/>
        <v>0.29900000000000004</v>
      </c>
      <c r="T31" s="246">
        <f t="shared" si="2"/>
        <v>0.29900000000000004</v>
      </c>
    </row>
    <row r="32" spans="1:20">
      <c r="A32" s="13" t="s">
        <v>479</v>
      </c>
      <c r="B32" s="13" t="s">
        <v>336</v>
      </c>
      <c r="C32" t="s">
        <v>337</v>
      </c>
      <c r="D32" t="s">
        <v>338</v>
      </c>
      <c r="E32" s="261">
        <v>211019</v>
      </c>
      <c r="F32" t="s">
        <v>632</v>
      </c>
      <c r="G32" t="s">
        <v>474</v>
      </c>
      <c r="H32" s="14" t="s">
        <v>339</v>
      </c>
      <c r="I32" t="s">
        <v>610</v>
      </c>
      <c r="J32" t="s">
        <v>611</v>
      </c>
      <c r="K32" t="s">
        <v>640</v>
      </c>
      <c r="L32" s="241" t="s">
        <v>569</v>
      </c>
      <c r="M32" s="264" t="str">
        <f>'common foods'!D106</f>
        <v>05092</v>
      </c>
      <c r="N32" t="s">
        <v>481</v>
      </c>
      <c r="O32" t="s">
        <v>342</v>
      </c>
      <c r="P32">
        <v>400</v>
      </c>
      <c r="Q32" t="s">
        <v>343</v>
      </c>
      <c r="R32" s="242">
        <v>0.99</v>
      </c>
      <c r="S32" s="242">
        <v>0.25</v>
      </c>
      <c r="T32" s="242">
        <f t="shared" ref="T32:T37" si="4">S32/0.6</f>
        <v>0.41666666666666669</v>
      </c>
    </row>
    <row r="33" spans="1:20">
      <c r="A33" s="13" t="s">
        <v>479</v>
      </c>
      <c r="B33" s="13" t="s">
        <v>336</v>
      </c>
      <c r="C33" t="s">
        <v>337</v>
      </c>
      <c r="D33" t="s">
        <v>338</v>
      </c>
      <c r="E33" s="261">
        <v>211019</v>
      </c>
      <c r="F33" t="s">
        <v>632</v>
      </c>
      <c r="G33" t="s">
        <v>474</v>
      </c>
      <c r="H33" s="14" t="s">
        <v>339</v>
      </c>
      <c r="I33" t="s">
        <v>346</v>
      </c>
      <c r="J33" t="s">
        <v>611</v>
      </c>
      <c r="K33" t="s">
        <v>640</v>
      </c>
      <c r="L33" s="241" t="s">
        <v>569</v>
      </c>
      <c r="M33" s="264" t="s">
        <v>418</v>
      </c>
      <c r="N33" t="s">
        <v>483</v>
      </c>
      <c r="O33" t="s">
        <v>344</v>
      </c>
      <c r="P33">
        <v>400</v>
      </c>
      <c r="Q33" t="s">
        <v>343</v>
      </c>
      <c r="R33" s="242">
        <v>1.49</v>
      </c>
      <c r="S33" s="242">
        <v>0.37</v>
      </c>
      <c r="T33" s="242">
        <f t="shared" si="4"/>
        <v>0.6166666666666667</v>
      </c>
    </row>
    <row r="34" spans="1:20">
      <c r="A34" s="13" t="s">
        <v>479</v>
      </c>
      <c r="B34" s="13" t="s">
        <v>336</v>
      </c>
      <c r="C34" t="s">
        <v>337</v>
      </c>
      <c r="D34" t="s">
        <v>338</v>
      </c>
      <c r="E34" s="261">
        <v>211019</v>
      </c>
      <c r="F34" t="s">
        <v>632</v>
      </c>
      <c r="G34" t="s">
        <v>474</v>
      </c>
      <c r="H34" s="14" t="s">
        <v>339</v>
      </c>
      <c r="I34" t="s">
        <v>340</v>
      </c>
      <c r="J34" t="s">
        <v>611</v>
      </c>
      <c r="K34" t="s">
        <v>640</v>
      </c>
      <c r="L34" s="241" t="s">
        <v>569</v>
      </c>
      <c r="M34" s="264" t="s">
        <v>418</v>
      </c>
      <c r="N34" t="s">
        <v>482</v>
      </c>
      <c r="O34" t="s">
        <v>342</v>
      </c>
      <c r="P34">
        <v>420</v>
      </c>
      <c r="Q34" t="s">
        <v>343</v>
      </c>
      <c r="R34" s="242">
        <v>1.2</v>
      </c>
      <c r="S34" s="242">
        <v>0.28999999999999998</v>
      </c>
      <c r="T34" s="242">
        <f t="shared" si="4"/>
        <v>0.48333333333333334</v>
      </c>
    </row>
    <row r="35" spans="1:20" ht="45">
      <c r="A35" s="13" t="s">
        <v>479</v>
      </c>
      <c r="B35" s="13" t="s">
        <v>336</v>
      </c>
      <c r="C35" t="s">
        <v>337</v>
      </c>
      <c r="D35" t="s">
        <v>338</v>
      </c>
      <c r="E35" s="261">
        <v>211019</v>
      </c>
      <c r="F35" t="s">
        <v>632</v>
      </c>
      <c r="G35" t="s">
        <v>474</v>
      </c>
      <c r="H35" s="14" t="s">
        <v>339</v>
      </c>
      <c r="I35" t="s">
        <v>610</v>
      </c>
      <c r="J35" t="s">
        <v>611</v>
      </c>
      <c r="K35" t="s">
        <v>485</v>
      </c>
      <c r="L35" s="241" t="s">
        <v>570</v>
      </c>
      <c r="M35" s="264" t="str">
        <f>'common foods'!D34</f>
        <v>02040</v>
      </c>
      <c r="N35" t="s">
        <v>483</v>
      </c>
      <c r="O35" t="s">
        <v>344</v>
      </c>
      <c r="P35">
        <v>400</v>
      </c>
      <c r="Q35" t="s">
        <v>343</v>
      </c>
      <c r="R35" s="242">
        <v>1.59</v>
      </c>
      <c r="S35" s="242">
        <v>0.4</v>
      </c>
      <c r="T35" s="242">
        <f t="shared" si="4"/>
        <v>0.66666666666666674</v>
      </c>
    </row>
    <row r="36" spans="1:20" ht="45">
      <c r="A36" s="13" t="s">
        <v>479</v>
      </c>
      <c r="B36" s="13" t="s">
        <v>336</v>
      </c>
      <c r="C36" t="s">
        <v>337</v>
      </c>
      <c r="D36" t="s">
        <v>338</v>
      </c>
      <c r="E36" s="261">
        <v>211019</v>
      </c>
      <c r="F36" t="s">
        <v>632</v>
      </c>
      <c r="G36" t="s">
        <v>474</v>
      </c>
      <c r="H36" s="14" t="s">
        <v>339</v>
      </c>
      <c r="I36" t="s">
        <v>346</v>
      </c>
      <c r="J36" t="s">
        <v>611</v>
      </c>
      <c r="K36" t="s">
        <v>485</v>
      </c>
      <c r="L36" s="241" t="s">
        <v>570</v>
      </c>
      <c r="M36" s="264" t="s">
        <v>386</v>
      </c>
      <c r="N36" t="s">
        <v>483</v>
      </c>
      <c r="O36" t="s">
        <v>344</v>
      </c>
      <c r="P36">
        <v>400</v>
      </c>
      <c r="Q36" t="s">
        <v>343</v>
      </c>
      <c r="R36" s="242">
        <v>2.29</v>
      </c>
      <c r="S36" s="242">
        <v>0.56999999999999995</v>
      </c>
      <c r="T36" s="242">
        <f t="shared" si="4"/>
        <v>0.95</v>
      </c>
    </row>
    <row r="37" spans="1:20" ht="45">
      <c r="A37" s="13" t="s">
        <v>479</v>
      </c>
      <c r="B37" s="13" t="s">
        <v>336</v>
      </c>
      <c r="C37" t="s">
        <v>337</v>
      </c>
      <c r="D37" t="s">
        <v>338</v>
      </c>
      <c r="E37" s="261">
        <v>211019</v>
      </c>
      <c r="F37" t="s">
        <v>632</v>
      </c>
      <c r="G37" t="s">
        <v>474</v>
      </c>
      <c r="H37" s="14" t="s">
        <v>339</v>
      </c>
      <c r="I37" t="s">
        <v>340</v>
      </c>
      <c r="J37" t="s">
        <v>611</v>
      </c>
      <c r="K37" t="s">
        <v>485</v>
      </c>
      <c r="L37" s="241" t="s">
        <v>570</v>
      </c>
      <c r="M37" s="264" t="s">
        <v>386</v>
      </c>
      <c r="N37" t="s">
        <v>483</v>
      </c>
      <c r="O37" t="s">
        <v>344</v>
      </c>
      <c r="P37">
        <v>400</v>
      </c>
      <c r="Q37" t="s">
        <v>343</v>
      </c>
      <c r="R37" s="242">
        <v>2</v>
      </c>
      <c r="S37" s="242">
        <v>0.5</v>
      </c>
      <c r="T37" s="242">
        <f t="shared" si="4"/>
        <v>0.83333333333333337</v>
      </c>
    </row>
    <row r="38" spans="1:20">
      <c r="A38" s="13" t="s">
        <v>479</v>
      </c>
      <c r="B38" s="13" t="s">
        <v>336</v>
      </c>
      <c r="C38" t="s">
        <v>337</v>
      </c>
      <c r="D38" t="s">
        <v>338</v>
      </c>
      <c r="E38" s="261">
        <v>211019</v>
      </c>
      <c r="F38" t="s">
        <v>632</v>
      </c>
      <c r="G38" t="s">
        <v>474</v>
      </c>
      <c r="H38" s="14" t="s">
        <v>339</v>
      </c>
      <c r="I38" t="s">
        <v>610</v>
      </c>
      <c r="J38" t="s">
        <v>611</v>
      </c>
      <c r="K38" t="s">
        <v>485</v>
      </c>
      <c r="L38" s="241" t="s">
        <v>731</v>
      </c>
      <c r="M38" s="265" t="str">
        <f>'common foods'!D44</f>
        <v>02047</v>
      </c>
      <c r="N38" t="s">
        <v>481</v>
      </c>
      <c r="O38" t="s">
        <v>342</v>
      </c>
      <c r="P38">
        <v>1000</v>
      </c>
      <c r="Q38" t="s">
        <v>343</v>
      </c>
      <c r="R38" s="242">
        <v>3.49</v>
      </c>
      <c r="S38" s="242">
        <v>0.35</v>
      </c>
      <c r="T38" s="242">
        <f>S38*1</f>
        <v>0.35</v>
      </c>
    </row>
    <row r="39" spans="1:20">
      <c r="A39" s="13" t="s">
        <v>479</v>
      </c>
      <c r="B39" s="13" t="s">
        <v>336</v>
      </c>
      <c r="C39" t="s">
        <v>337</v>
      </c>
      <c r="D39" t="s">
        <v>338</v>
      </c>
      <c r="E39" s="261">
        <v>211019</v>
      </c>
      <c r="F39" t="s">
        <v>632</v>
      </c>
      <c r="G39" t="s">
        <v>474</v>
      </c>
      <c r="H39" s="14" t="s">
        <v>339</v>
      </c>
      <c r="I39" t="s">
        <v>346</v>
      </c>
      <c r="J39" t="s">
        <v>611</v>
      </c>
      <c r="K39" t="s">
        <v>485</v>
      </c>
      <c r="L39" s="241" t="s">
        <v>731</v>
      </c>
      <c r="M39" s="265" t="s">
        <v>732</v>
      </c>
      <c r="N39" t="s">
        <v>618</v>
      </c>
      <c r="O39" t="s">
        <v>344</v>
      </c>
      <c r="P39">
        <v>1000</v>
      </c>
      <c r="Q39" t="s">
        <v>343</v>
      </c>
      <c r="R39" s="242">
        <v>3.99</v>
      </c>
      <c r="S39" s="242">
        <v>0.4</v>
      </c>
      <c r="T39" s="242">
        <f>S39*1</f>
        <v>0.4</v>
      </c>
    </row>
    <row r="40" spans="1:20">
      <c r="A40" s="13" t="s">
        <v>479</v>
      </c>
      <c r="B40" s="13" t="s">
        <v>336</v>
      </c>
      <c r="C40" t="s">
        <v>337</v>
      </c>
      <c r="D40" t="s">
        <v>338</v>
      </c>
      <c r="E40" s="261">
        <v>211019</v>
      </c>
      <c r="F40" t="s">
        <v>632</v>
      </c>
      <c r="G40" t="s">
        <v>474</v>
      </c>
      <c r="H40" s="14" t="s">
        <v>339</v>
      </c>
      <c r="I40" t="s">
        <v>340</v>
      </c>
      <c r="J40" t="s">
        <v>611</v>
      </c>
      <c r="K40" t="s">
        <v>485</v>
      </c>
      <c r="L40" s="241" t="s">
        <v>731</v>
      </c>
      <c r="M40" s="264" t="s">
        <v>732</v>
      </c>
      <c r="N40" t="s">
        <v>482</v>
      </c>
      <c r="O40" t="s">
        <v>342</v>
      </c>
      <c r="P40">
        <v>1000</v>
      </c>
      <c r="Q40" t="s">
        <v>343</v>
      </c>
      <c r="R40" s="242">
        <v>3.5</v>
      </c>
      <c r="S40" s="242">
        <v>0.35</v>
      </c>
      <c r="T40" s="242">
        <f>S40*1</f>
        <v>0.35</v>
      </c>
    </row>
    <row r="41" spans="1:20" ht="30">
      <c r="A41" s="13" t="s">
        <v>479</v>
      </c>
      <c r="B41" s="13" t="s">
        <v>336</v>
      </c>
      <c r="C41" t="s">
        <v>337</v>
      </c>
      <c r="D41" t="s">
        <v>338</v>
      </c>
      <c r="E41" s="261">
        <v>211019</v>
      </c>
      <c r="F41" t="s">
        <v>632</v>
      </c>
      <c r="G41" t="s">
        <v>474</v>
      </c>
      <c r="H41" s="14" t="s">
        <v>339</v>
      </c>
      <c r="I41" t="s">
        <v>610</v>
      </c>
      <c r="J41" t="s">
        <v>611</v>
      </c>
      <c r="K41" t="s">
        <v>485</v>
      </c>
      <c r="L41" s="241" t="s">
        <v>571</v>
      </c>
      <c r="M41" s="264" t="str">
        <f>'common foods'!D21</f>
        <v>02016</v>
      </c>
      <c r="N41" t="s">
        <v>614</v>
      </c>
      <c r="O41" t="s">
        <v>614</v>
      </c>
      <c r="P41">
        <v>1400</v>
      </c>
      <c r="Q41" t="s">
        <v>343</v>
      </c>
      <c r="R41" s="242">
        <v>2.99</v>
      </c>
      <c r="S41" s="242">
        <f>R41/14</f>
        <v>0.21357142857142858</v>
      </c>
      <c r="T41" s="242">
        <f>S41/0.54</f>
        <v>0.39550264550264547</v>
      </c>
    </row>
    <row r="42" spans="1:20" ht="30">
      <c r="A42" s="13" t="s">
        <v>479</v>
      </c>
      <c r="B42" s="13" t="s">
        <v>336</v>
      </c>
      <c r="C42" t="s">
        <v>337</v>
      </c>
      <c r="D42" t="s">
        <v>338</v>
      </c>
      <c r="E42" s="261">
        <v>211019</v>
      </c>
      <c r="F42" t="s">
        <v>632</v>
      </c>
      <c r="G42" t="s">
        <v>474</v>
      </c>
      <c r="H42" s="14" t="s">
        <v>339</v>
      </c>
      <c r="I42" t="s">
        <v>346</v>
      </c>
      <c r="J42" t="s">
        <v>611</v>
      </c>
      <c r="K42" t="s">
        <v>485</v>
      </c>
      <c r="L42" s="241" t="s">
        <v>571</v>
      </c>
      <c r="M42" s="264" t="s">
        <v>43</v>
      </c>
      <c r="N42" t="s">
        <v>614</v>
      </c>
      <c r="O42" t="s">
        <v>614</v>
      </c>
      <c r="P42" s="7">
        <v>1400</v>
      </c>
      <c r="Q42" t="s">
        <v>343</v>
      </c>
      <c r="R42" s="242">
        <v>6.98</v>
      </c>
      <c r="S42" s="242">
        <f>R42/14</f>
        <v>0.49857142857142861</v>
      </c>
      <c r="T42" s="242">
        <f>S42/0.54</f>
        <v>0.92328042328042326</v>
      </c>
    </row>
    <row r="43" spans="1:20" ht="30">
      <c r="A43" s="13" t="s">
        <v>479</v>
      </c>
      <c r="B43" s="13" t="s">
        <v>336</v>
      </c>
      <c r="C43" t="s">
        <v>337</v>
      </c>
      <c r="D43" t="s">
        <v>338</v>
      </c>
      <c r="E43" s="261">
        <v>211019</v>
      </c>
      <c r="F43" t="s">
        <v>632</v>
      </c>
      <c r="G43" t="s">
        <v>474</v>
      </c>
      <c r="H43" s="14" t="s">
        <v>339</v>
      </c>
      <c r="I43" t="s">
        <v>340</v>
      </c>
      <c r="J43" t="s">
        <v>611</v>
      </c>
      <c r="K43" t="s">
        <v>485</v>
      </c>
      <c r="L43" s="241" t="s">
        <v>571</v>
      </c>
      <c r="M43" s="264" t="s">
        <v>43</v>
      </c>
      <c r="N43" t="s">
        <v>614</v>
      </c>
      <c r="O43" t="s">
        <v>614</v>
      </c>
      <c r="P43" s="7">
        <v>1400</v>
      </c>
      <c r="Q43" t="s">
        <v>343</v>
      </c>
      <c r="R43" s="242">
        <v>2.5</v>
      </c>
      <c r="S43" s="242">
        <f>R43/14</f>
        <v>0.17857142857142858</v>
      </c>
      <c r="T43" s="242">
        <f>S43/0.54</f>
        <v>0.3306878306878307</v>
      </c>
    </row>
    <row r="44" spans="1:20" ht="60">
      <c r="A44" s="13" t="s">
        <v>479</v>
      </c>
      <c r="B44" s="13" t="s">
        <v>336</v>
      </c>
      <c r="C44" t="s">
        <v>337</v>
      </c>
      <c r="D44" t="s">
        <v>338</v>
      </c>
      <c r="E44" s="261">
        <v>211019</v>
      </c>
      <c r="F44" t="s">
        <v>632</v>
      </c>
      <c r="G44" t="s">
        <v>474</v>
      </c>
      <c r="H44" s="14" t="s">
        <v>339</v>
      </c>
      <c r="I44" t="s">
        <v>610</v>
      </c>
      <c r="J44" t="s">
        <v>611</v>
      </c>
      <c r="K44" t="s">
        <v>487</v>
      </c>
      <c r="L44" s="241" t="s">
        <v>572</v>
      </c>
      <c r="M44" s="264" t="str">
        <f>'common foods'!D57</f>
        <v>03052</v>
      </c>
      <c r="N44" t="s">
        <v>493</v>
      </c>
      <c r="O44" t="s">
        <v>344</v>
      </c>
      <c r="P44">
        <v>500</v>
      </c>
      <c r="Q44" t="s">
        <v>343</v>
      </c>
      <c r="R44" s="242">
        <v>2.19</v>
      </c>
      <c r="S44" s="242">
        <f>R44/5</f>
        <v>0.438</v>
      </c>
      <c r="T44" s="242">
        <f>S44/2.4</f>
        <v>0.1825</v>
      </c>
    </row>
    <row r="45" spans="1:20" ht="60">
      <c r="A45" s="13" t="s">
        <v>479</v>
      </c>
      <c r="B45" s="13" t="s">
        <v>336</v>
      </c>
      <c r="C45" t="s">
        <v>337</v>
      </c>
      <c r="D45" t="s">
        <v>338</v>
      </c>
      <c r="E45" s="261">
        <v>211019</v>
      </c>
      <c r="F45" t="s">
        <v>632</v>
      </c>
      <c r="G45" t="s">
        <v>474</v>
      </c>
      <c r="H45" s="14" t="s">
        <v>339</v>
      </c>
      <c r="I45" t="s">
        <v>346</v>
      </c>
      <c r="J45" t="s">
        <v>611</v>
      </c>
      <c r="K45" t="s">
        <v>487</v>
      </c>
      <c r="L45" s="241" t="s">
        <v>572</v>
      </c>
      <c r="M45" s="264" t="s">
        <v>98</v>
      </c>
      <c r="N45" t="s">
        <v>494</v>
      </c>
      <c r="O45" t="s">
        <v>344</v>
      </c>
      <c r="P45">
        <v>500</v>
      </c>
      <c r="Q45" t="s">
        <v>343</v>
      </c>
      <c r="R45" s="242">
        <v>1.79</v>
      </c>
      <c r="S45" s="242">
        <f>R45/5</f>
        <v>0.35799999999999998</v>
      </c>
      <c r="T45" s="242">
        <f>S45/2.4</f>
        <v>0.14916666666666667</v>
      </c>
    </row>
    <row r="46" spans="1:20" ht="60">
      <c r="A46" s="13" t="s">
        <v>479</v>
      </c>
      <c r="B46" s="13" t="s">
        <v>336</v>
      </c>
      <c r="C46" t="s">
        <v>337</v>
      </c>
      <c r="D46" t="s">
        <v>338</v>
      </c>
      <c r="E46" s="261">
        <v>211019</v>
      </c>
      <c r="F46" t="s">
        <v>632</v>
      </c>
      <c r="G46" t="s">
        <v>474</v>
      </c>
      <c r="H46" s="14" t="s">
        <v>339</v>
      </c>
      <c r="I46" t="s">
        <v>340</v>
      </c>
      <c r="J46" t="s">
        <v>611</v>
      </c>
      <c r="K46" t="s">
        <v>487</v>
      </c>
      <c r="L46" s="241" t="s">
        <v>572</v>
      </c>
      <c r="M46" s="264" t="s">
        <v>98</v>
      </c>
      <c r="N46" t="s">
        <v>494</v>
      </c>
      <c r="O46" t="s">
        <v>344</v>
      </c>
      <c r="P46">
        <v>500</v>
      </c>
      <c r="Q46" t="s">
        <v>343</v>
      </c>
      <c r="R46" s="242">
        <v>2</v>
      </c>
      <c r="S46" s="242">
        <f>R46/5</f>
        <v>0.4</v>
      </c>
      <c r="T46" s="242">
        <f>S46/2.4</f>
        <v>0.16666666666666669</v>
      </c>
    </row>
    <row r="47" spans="1:20" ht="60">
      <c r="A47" s="13" t="s">
        <v>479</v>
      </c>
      <c r="B47" s="13" t="s">
        <v>336</v>
      </c>
      <c r="C47" t="s">
        <v>337</v>
      </c>
      <c r="D47" t="s">
        <v>338</v>
      </c>
      <c r="E47" s="261">
        <v>291019</v>
      </c>
      <c r="F47" t="s">
        <v>632</v>
      </c>
      <c r="G47" t="s">
        <v>474</v>
      </c>
      <c r="H47" s="14" t="s">
        <v>339</v>
      </c>
      <c r="I47" t="s">
        <v>610</v>
      </c>
      <c r="J47" t="s">
        <v>611</v>
      </c>
      <c r="K47" t="s">
        <v>487</v>
      </c>
      <c r="L47" s="241" t="s">
        <v>644</v>
      </c>
      <c r="M47" s="264" t="str">
        <f>'common foods'!D57</f>
        <v>03052</v>
      </c>
      <c r="N47" t="s">
        <v>493</v>
      </c>
      <c r="O47" t="s">
        <v>344</v>
      </c>
      <c r="P47">
        <v>500</v>
      </c>
      <c r="Q47" t="s">
        <v>343</v>
      </c>
      <c r="R47" s="242">
        <v>2.59</v>
      </c>
      <c r="S47" s="242">
        <v>0.52</v>
      </c>
      <c r="T47" s="242">
        <f>S47/2.4</f>
        <v>0.21666666666666667</v>
      </c>
    </row>
    <row r="48" spans="1:20" ht="60">
      <c r="A48" s="13" t="s">
        <v>479</v>
      </c>
      <c r="B48" s="13" t="s">
        <v>336</v>
      </c>
      <c r="C48" t="s">
        <v>337</v>
      </c>
      <c r="D48" t="s">
        <v>338</v>
      </c>
      <c r="E48" s="261">
        <v>291019</v>
      </c>
      <c r="F48" t="s">
        <v>632</v>
      </c>
      <c r="G48" t="s">
        <v>474</v>
      </c>
      <c r="H48" s="14" t="s">
        <v>339</v>
      </c>
      <c r="I48" t="s">
        <v>346</v>
      </c>
      <c r="J48" t="s">
        <v>611</v>
      </c>
      <c r="K48" t="s">
        <v>487</v>
      </c>
      <c r="L48" s="241" t="s">
        <v>644</v>
      </c>
      <c r="M48" s="264" t="s">
        <v>98</v>
      </c>
      <c r="N48" t="s">
        <v>493</v>
      </c>
      <c r="O48" t="s">
        <v>344</v>
      </c>
      <c r="P48">
        <v>500</v>
      </c>
      <c r="R48" s="242">
        <v>2.4900000000000002</v>
      </c>
      <c r="S48" s="242">
        <v>0.5</v>
      </c>
      <c r="T48" s="242">
        <f>S48/2.4</f>
        <v>0.20833333333333334</v>
      </c>
    </row>
    <row r="49" spans="1:20" ht="60">
      <c r="A49" s="13" t="s">
        <v>479</v>
      </c>
      <c r="B49" s="13" t="s">
        <v>336</v>
      </c>
      <c r="C49" t="s">
        <v>337</v>
      </c>
      <c r="D49" t="s">
        <v>338</v>
      </c>
      <c r="E49" s="261">
        <v>291019</v>
      </c>
      <c r="F49" t="s">
        <v>632</v>
      </c>
      <c r="G49" t="s">
        <v>474</v>
      </c>
      <c r="H49" s="14" t="s">
        <v>339</v>
      </c>
      <c r="I49" t="s">
        <v>340</v>
      </c>
      <c r="J49" t="s">
        <v>611</v>
      </c>
      <c r="K49" t="s">
        <v>487</v>
      </c>
      <c r="L49" s="241" t="s">
        <v>644</v>
      </c>
      <c r="M49" s="264" t="s">
        <v>98</v>
      </c>
      <c r="N49" t="s">
        <v>614</v>
      </c>
      <c r="O49" t="s">
        <v>614</v>
      </c>
      <c r="P49" t="s">
        <v>614</v>
      </c>
      <c r="Q49" t="s">
        <v>614</v>
      </c>
      <c r="R49" t="s">
        <v>614</v>
      </c>
      <c r="S49" t="s">
        <v>614</v>
      </c>
      <c r="T49" t="s">
        <v>614</v>
      </c>
    </row>
    <row r="50" spans="1:20" ht="30">
      <c r="A50" s="13" t="s">
        <v>479</v>
      </c>
      <c r="B50" s="13" t="s">
        <v>336</v>
      </c>
      <c r="C50" t="s">
        <v>337</v>
      </c>
      <c r="D50" t="s">
        <v>338</v>
      </c>
      <c r="E50" s="261">
        <v>211019</v>
      </c>
      <c r="F50" t="s">
        <v>632</v>
      </c>
      <c r="G50" t="s">
        <v>474</v>
      </c>
      <c r="H50" s="14" t="s">
        <v>339</v>
      </c>
      <c r="I50" t="s">
        <v>610</v>
      </c>
      <c r="J50" t="s">
        <v>611</v>
      </c>
      <c r="K50" t="s">
        <v>485</v>
      </c>
      <c r="L50" s="241" t="s">
        <v>573</v>
      </c>
      <c r="M50" s="264" t="str">
        <f>'common foods'!D35</f>
        <v>02032</v>
      </c>
      <c r="N50" t="s">
        <v>614</v>
      </c>
      <c r="O50" t="s">
        <v>614</v>
      </c>
      <c r="P50">
        <v>1000</v>
      </c>
      <c r="Q50" t="s">
        <v>343</v>
      </c>
      <c r="R50" s="242">
        <v>2.99</v>
      </c>
      <c r="S50" s="242">
        <f t="shared" ref="S50:S55" si="5">R50/10</f>
        <v>0.29900000000000004</v>
      </c>
      <c r="T50" s="242">
        <f>S50/0.87</f>
        <v>0.34367816091954029</v>
      </c>
    </row>
    <row r="51" spans="1:20" ht="30">
      <c r="A51" s="13" t="s">
        <v>479</v>
      </c>
      <c r="B51" s="13" t="s">
        <v>336</v>
      </c>
      <c r="C51" t="s">
        <v>337</v>
      </c>
      <c r="D51" t="s">
        <v>338</v>
      </c>
      <c r="E51" s="261">
        <v>211019</v>
      </c>
      <c r="F51" t="s">
        <v>632</v>
      </c>
      <c r="G51" t="s">
        <v>474</v>
      </c>
      <c r="H51" s="14" t="s">
        <v>339</v>
      </c>
      <c r="I51" t="s">
        <v>346</v>
      </c>
      <c r="J51" t="s">
        <v>611</v>
      </c>
      <c r="K51" t="s">
        <v>485</v>
      </c>
      <c r="L51" s="241" t="s">
        <v>573</v>
      </c>
      <c r="M51" s="264" t="s">
        <v>68</v>
      </c>
      <c r="N51" t="s">
        <v>614</v>
      </c>
      <c r="O51" t="s">
        <v>614</v>
      </c>
      <c r="P51">
        <v>1000</v>
      </c>
      <c r="Q51" t="s">
        <v>343</v>
      </c>
      <c r="R51" s="242">
        <v>4.99</v>
      </c>
      <c r="S51" s="242">
        <f t="shared" si="5"/>
        <v>0.499</v>
      </c>
      <c r="T51" s="242">
        <f>S51/0.87</f>
        <v>0.5735632183908046</v>
      </c>
    </row>
    <row r="52" spans="1:20" ht="30">
      <c r="A52" s="13" t="s">
        <v>479</v>
      </c>
      <c r="B52" s="13" t="s">
        <v>336</v>
      </c>
      <c r="C52" t="s">
        <v>337</v>
      </c>
      <c r="D52" t="s">
        <v>338</v>
      </c>
      <c r="E52" s="261">
        <v>211019</v>
      </c>
      <c r="F52" t="s">
        <v>632</v>
      </c>
      <c r="G52" t="s">
        <v>474</v>
      </c>
      <c r="H52" s="14" t="s">
        <v>339</v>
      </c>
      <c r="I52" t="s">
        <v>340</v>
      </c>
      <c r="J52" t="s">
        <v>611</v>
      </c>
      <c r="K52" t="s">
        <v>485</v>
      </c>
      <c r="L52" s="241" t="s">
        <v>573</v>
      </c>
      <c r="M52" s="264" t="s">
        <v>68</v>
      </c>
      <c r="N52" t="s">
        <v>614</v>
      </c>
      <c r="O52" t="s">
        <v>614</v>
      </c>
      <c r="P52">
        <v>1000</v>
      </c>
      <c r="Q52" t="s">
        <v>343</v>
      </c>
      <c r="R52" s="242">
        <v>3</v>
      </c>
      <c r="S52" s="242">
        <f t="shared" si="5"/>
        <v>0.3</v>
      </c>
      <c r="T52" s="242">
        <f>S52/0.87</f>
        <v>0.34482758620689652</v>
      </c>
    </row>
    <row r="53" spans="1:20" ht="30">
      <c r="A53" s="13" t="s">
        <v>479</v>
      </c>
      <c r="B53" s="13" t="s">
        <v>336</v>
      </c>
      <c r="C53" t="s">
        <v>337</v>
      </c>
      <c r="D53" t="s">
        <v>338</v>
      </c>
      <c r="E53" s="261">
        <v>211019</v>
      </c>
      <c r="F53" t="s">
        <v>632</v>
      </c>
      <c r="G53" t="s">
        <v>474</v>
      </c>
      <c r="H53" s="14" t="s">
        <v>339</v>
      </c>
      <c r="I53" t="s">
        <v>610</v>
      </c>
      <c r="J53" t="s">
        <v>611</v>
      </c>
      <c r="K53" t="s">
        <v>347</v>
      </c>
      <c r="L53" s="241" t="s">
        <v>574</v>
      </c>
      <c r="M53" s="264" t="str">
        <f>'common foods'!D2</f>
        <v>01001</v>
      </c>
      <c r="N53" t="s">
        <v>614</v>
      </c>
      <c r="O53" t="s">
        <v>614</v>
      </c>
      <c r="P53">
        <v>1000</v>
      </c>
      <c r="Q53" t="s">
        <v>343</v>
      </c>
      <c r="R53" s="242">
        <v>2.99</v>
      </c>
      <c r="S53" s="242">
        <f t="shared" si="5"/>
        <v>0.29900000000000004</v>
      </c>
      <c r="T53" s="242">
        <f>S53/0.88</f>
        <v>0.33977272727272734</v>
      </c>
    </row>
    <row r="54" spans="1:20" ht="30">
      <c r="A54" s="13" t="s">
        <v>479</v>
      </c>
      <c r="B54" s="13" t="s">
        <v>336</v>
      </c>
      <c r="C54" t="s">
        <v>337</v>
      </c>
      <c r="D54" t="s">
        <v>338</v>
      </c>
      <c r="E54" s="261">
        <v>211019</v>
      </c>
      <c r="F54" t="s">
        <v>632</v>
      </c>
      <c r="G54" t="s">
        <v>474</v>
      </c>
      <c r="H54" s="14" t="s">
        <v>339</v>
      </c>
      <c r="I54" t="s">
        <v>346</v>
      </c>
      <c r="J54" t="s">
        <v>611</v>
      </c>
      <c r="K54" t="s">
        <v>347</v>
      </c>
      <c r="L54" s="241" t="s">
        <v>574</v>
      </c>
      <c r="M54" s="264" t="s">
        <v>9</v>
      </c>
      <c r="N54" t="s">
        <v>614</v>
      </c>
      <c r="O54" t="s">
        <v>614</v>
      </c>
      <c r="P54">
        <v>1000</v>
      </c>
      <c r="Q54" t="s">
        <v>343</v>
      </c>
      <c r="R54" s="242">
        <v>3.99</v>
      </c>
      <c r="S54" s="242">
        <f t="shared" si="5"/>
        <v>0.39900000000000002</v>
      </c>
      <c r="T54" s="242">
        <f>S54/0.88</f>
        <v>0.45340909090909093</v>
      </c>
    </row>
    <row r="55" spans="1:20" ht="30">
      <c r="A55" s="13" t="s">
        <v>479</v>
      </c>
      <c r="B55" s="13" t="s">
        <v>336</v>
      </c>
      <c r="C55" t="s">
        <v>337</v>
      </c>
      <c r="D55" t="s">
        <v>338</v>
      </c>
      <c r="E55" s="261">
        <v>211019</v>
      </c>
      <c r="F55" t="s">
        <v>632</v>
      </c>
      <c r="G55" t="s">
        <v>474</v>
      </c>
      <c r="H55" s="14" t="s">
        <v>339</v>
      </c>
      <c r="I55" t="s">
        <v>340</v>
      </c>
      <c r="J55" t="s">
        <v>611</v>
      </c>
      <c r="K55" t="s">
        <v>347</v>
      </c>
      <c r="L55" s="241" t="s">
        <v>574</v>
      </c>
      <c r="M55" s="264" t="s">
        <v>9</v>
      </c>
      <c r="N55" t="s">
        <v>614</v>
      </c>
      <c r="O55" t="s">
        <v>614</v>
      </c>
      <c r="P55">
        <v>1000</v>
      </c>
      <c r="Q55" t="s">
        <v>343</v>
      </c>
      <c r="R55" s="242">
        <v>2.5</v>
      </c>
      <c r="S55" s="242">
        <f t="shared" si="5"/>
        <v>0.25</v>
      </c>
      <c r="T55" s="242">
        <f>S55/0.88</f>
        <v>0.28409090909090912</v>
      </c>
    </row>
    <row r="56" spans="1:20" s="9" customFormat="1" ht="30">
      <c r="A56" s="107" t="s">
        <v>479</v>
      </c>
      <c r="B56" s="107" t="s">
        <v>336</v>
      </c>
      <c r="C56" s="9" t="s">
        <v>337</v>
      </c>
      <c r="D56" s="9" t="s">
        <v>338</v>
      </c>
      <c r="E56" s="260">
        <v>211019</v>
      </c>
      <c r="F56" s="9" t="s">
        <v>632</v>
      </c>
      <c r="G56" s="9" t="s">
        <v>474</v>
      </c>
      <c r="H56" s="250" t="s">
        <v>339</v>
      </c>
      <c r="I56" s="9" t="s">
        <v>610</v>
      </c>
      <c r="J56" s="9" t="s">
        <v>611</v>
      </c>
      <c r="K56" s="9" t="s">
        <v>640</v>
      </c>
      <c r="L56" s="243" t="s">
        <v>575</v>
      </c>
      <c r="M56" s="263" t="str">
        <f>'common foods'!D104</f>
        <v>05086</v>
      </c>
      <c r="N56" s="9" t="s">
        <v>612</v>
      </c>
      <c r="O56" s="9" t="s">
        <v>342</v>
      </c>
      <c r="P56" s="9">
        <v>750</v>
      </c>
      <c r="Q56" s="9" t="s">
        <v>343</v>
      </c>
      <c r="R56" s="246">
        <v>13.29</v>
      </c>
      <c r="S56" s="246">
        <f>R56/7.5</f>
        <v>1.7719999999999998</v>
      </c>
      <c r="T56" s="246">
        <f t="shared" ref="T56:T61" si="6">S56*1</f>
        <v>1.7719999999999998</v>
      </c>
    </row>
    <row r="57" spans="1:20" s="9" customFormat="1" ht="30">
      <c r="A57" s="107" t="s">
        <v>479</v>
      </c>
      <c r="B57" s="107" t="s">
        <v>336</v>
      </c>
      <c r="C57" s="9" t="s">
        <v>337</v>
      </c>
      <c r="D57" s="9" t="s">
        <v>338</v>
      </c>
      <c r="E57" s="260">
        <v>211019</v>
      </c>
      <c r="F57" s="9" t="s">
        <v>632</v>
      </c>
      <c r="G57" s="9" t="s">
        <v>474</v>
      </c>
      <c r="H57" s="250" t="s">
        <v>339</v>
      </c>
      <c r="I57" s="9" t="s">
        <v>346</v>
      </c>
      <c r="J57" s="9" t="s">
        <v>611</v>
      </c>
      <c r="K57" s="9" t="s">
        <v>640</v>
      </c>
      <c r="L57" s="243" t="s">
        <v>575</v>
      </c>
      <c r="M57" s="263" t="s">
        <v>157</v>
      </c>
      <c r="N57" s="9" t="s">
        <v>612</v>
      </c>
      <c r="O57" s="9" t="s">
        <v>342</v>
      </c>
      <c r="P57" s="9">
        <v>400</v>
      </c>
      <c r="Q57" s="9" t="s">
        <v>343</v>
      </c>
      <c r="R57" s="246">
        <v>7.79</v>
      </c>
      <c r="S57" s="246">
        <f>R57/4</f>
        <v>1.9475</v>
      </c>
      <c r="T57" s="246">
        <f t="shared" si="6"/>
        <v>1.9475</v>
      </c>
    </row>
    <row r="58" spans="1:20" s="9" customFormat="1" ht="30">
      <c r="A58" s="107" t="s">
        <v>479</v>
      </c>
      <c r="B58" s="107" t="s">
        <v>336</v>
      </c>
      <c r="C58" s="9" t="s">
        <v>337</v>
      </c>
      <c r="D58" s="9" t="s">
        <v>338</v>
      </c>
      <c r="E58" s="260">
        <v>211019</v>
      </c>
      <c r="F58" s="9" t="s">
        <v>632</v>
      </c>
      <c r="G58" s="9" t="s">
        <v>474</v>
      </c>
      <c r="H58" s="250" t="s">
        <v>339</v>
      </c>
      <c r="I58" s="9" t="s">
        <v>340</v>
      </c>
      <c r="J58" s="9" t="s">
        <v>611</v>
      </c>
      <c r="K58" s="9" t="s">
        <v>640</v>
      </c>
      <c r="L58" s="243" t="s">
        <v>575</v>
      </c>
      <c r="M58" s="263" t="s">
        <v>157</v>
      </c>
      <c r="N58" s="9" t="s">
        <v>340</v>
      </c>
      <c r="O58" s="9" t="s">
        <v>342</v>
      </c>
      <c r="P58" s="9">
        <v>600</v>
      </c>
      <c r="Q58" s="9" t="s">
        <v>343</v>
      </c>
      <c r="R58" s="246">
        <v>11</v>
      </c>
      <c r="S58" s="246">
        <f>R58/6</f>
        <v>1.8333333333333333</v>
      </c>
      <c r="T58" s="246">
        <f t="shared" si="6"/>
        <v>1.8333333333333333</v>
      </c>
    </row>
    <row r="59" spans="1:20">
      <c r="A59" s="13" t="s">
        <v>479</v>
      </c>
      <c r="B59" s="13" t="s">
        <v>336</v>
      </c>
      <c r="C59" t="s">
        <v>337</v>
      </c>
      <c r="D59" t="s">
        <v>338</v>
      </c>
      <c r="E59" s="261">
        <v>231019</v>
      </c>
      <c r="F59" t="s">
        <v>632</v>
      </c>
      <c r="G59" t="s">
        <v>474</v>
      </c>
      <c r="H59" s="14" t="s">
        <v>339</v>
      </c>
      <c r="I59" t="s">
        <v>610</v>
      </c>
      <c r="J59" t="s">
        <v>611</v>
      </c>
      <c r="K59" t="s">
        <v>487</v>
      </c>
      <c r="L59" s="241" t="s">
        <v>576</v>
      </c>
      <c r="M59" s="264" t="str">
        <f>'common foods'!D48</f>
        <v>03037</v>
      </c>
      <c r="N59" t="s">
        <v>488</v>
      </c>
      <c r="O59" t="s">
        <v>344</v>
      </c>
      <c r="P59">
        <v>700</v>
      </c>
      <c r="Q59" t="s">
        <v>343</v>
      </c>
      <c r="R59" s="242">
        <v>3.49</v>
      </c>
      <c r="S59" s="242">
        <f>R59/7</f>
        <v>0.49857142857142861</v>
      </c>
      <c r="T59" s="246">
        <f t="shared" si="6"/>
        <v>0.49857142857142861</v>
      </c>
    </row>
    <row r="60" spans="1:20">
      <c r="A60" s="13" t="s">
        <v>479</v>
      </c>
      <c r="B60" s="13" t="s">
        <v>336</v>
      </c>
      <c r="C60" t="s">
        <v>337</v>
      </c>
      <c r="D60" t="s">
        <v>338</v>
      </c>
      <c r="E60" s="261">
        <v>231019</v>
      </c>
      <c r="F60" t="s">
        <v>632</v>
      </c>
      <c r="G60" t="s">
        <v>474</v>
      </c>
      <c r="H60" s="14" t="s">
        <v>339</v>
      </c>
      <c r="I60" t="s">
        <v>346</v>
      </c>
      <c r="J60" t="s">
        <v>611</v>
      </c>
      <c r="K60" t="s">
        <v>487</v>
      </c>
      <c r="L60" s="241" t="s">
        <v>576</v>
      </c>
      <c r="M60" s="264" t="s">
        <v>79</v>
      </c>
      <c r="N60" t="s">
        <v>488</v>
      </c>
      <c r="O60" t="s">
        <v>344</v>
      </c>
      <c r="P60">
        <v>700</v>
      </c>
      <c r="Q60" t="s">
        <v>343</v>
      </c>
      <c r="R60" s="242">
        <v>3.29</v>
      </c>
      <c r="S60" s="242">
        <v>0.47</v>
      </c>
      <c r="T60" s="246">
        <f t="shared" si="6"/>
        <v>0.47</v>
      </c>
    </row>
    <row r="61" spans="1:20">
      <c r="A61" s="13" t="s">
        <v>479</v>
      </c>
      <c r="B61" s="13" t="s">
        <v>336</v>
      </c>
      <c r="C61" t="s">
        <v>337</v>
      </c>
      <c r="D61" t="s">
        <v>338</v>
      </c>
      <c r="E61" s="261">
        <v>231019</v>
      </c>
      <c r="F61" t="s">
        <v>632</v>
      </c>
      <c r="G61" t="s">
        <v>474</v>
      </c>
      <c r="H61" s="14" t="s">
        <v>339</v>
      </c>
      <c r="I61" t="s">
        <v>340</v>
      </c>
      <c r="J61" t="s">
        <v>611</v>
      </c>
      <c r="K61" t="s">
        <v>487</v>
      </c>
      <c r="L61" s="241" t="s">
        <v>576</v>
      </c>
      <c r="M61" s="264" t="s">
        <v>79</v>
      </c>
      <c r="N61" t="s">
        <v>488</v>
      </c>
      <c r="O61" t="s">
        <v>344</v>
      </c>
      <c r="P61">
        <v>700</v>
      </c>
      <c r="Q61" t="s">
        <v>343</v>
      </c>
      <c r="R61" s="242">
        <v>3</v>
      </c>
      <c r="S61" s="242">
        <v>0.43</v>
      </c>
      <c r="T61" s="246">
        <f t="shared" si="6"/>
        <v>0.43</v>
      </c>
    </row>
    <row r="62" spans="1:20">
      <c r="A62" s="13" t="s">
        <v>479</v>
      </c>
      <c r="B62" s="13" t="s">
        <v>336</v>
      </c>
      <c r="C62" t="s">
        <v>337</v>
      </c>
      <c r="D62" t="s">
        <v>338</v>
      </c>
      <c r="E62" s="261">
        <v>231019</v>
      </c>
      <c r="F62" t="s">
        <v>632</v>
      </c>
      <c r="G62" t="s">
        <v>474</v>
      </c>
      <c r="H62" s="14" t="s">
        <v>339</v>
      </c>
      <c r="I62" t="s">
        <v>610</v>
      </c>
      <c r="J62" t="s">
        <v>611</v>
      </c>
      <c r="K62" t="s">
        <v>485</v>
      </c>
      <c r="L62" s="241" t="s">
        <v>577</v>
      </c>
      <c r="M62" s="264" t="str">
        <f>'common foods'!D16</f>
        <v>02011</v>
      </c>
      <c r="N62" t="s">
        <v>614</v>
      </c>
      <c r="O62" t="s">
        <v>614</v>
      </c>
      <c r="P62">
        <v>200</v>
      </c>
      <c r="Q62" t="s">
        <v>343</v>
      </c>
      <c r="R62" s="242">
        <v>0.99</v>
      </c>
      <c r="S62" s="242">
        <f>R62/2</f>
        <v>0.495</v>
      </c>
      <c r="T62" s="242">
        <f>S62/0.7</f>
        <v>0.70714285714285718</v>
      </c>
    </row>
    <row r="63" spans="1:20">
      <c r="A63" s="13" t="s">
        <v>479</v>
      </c>
      <c r="B63" s="13" t="s">
        <v>336</v>
      </c>
      <c r="C63" t="s">
        <v>337</v>
      </c>
      <c r="D63" t="s">
        <v>338</v>
      </c>
      <c r="E63" s="261">
        <v>231019</v>
      </c>
      <c r="F63" t="s">
        <v>632</v>
      </c>
      <c r="G63" t="s">
        <v>474</v>
      </c>
      <c r="H63" s="14" t="s">
        <v>339</v>
      </c>
      <c r="I63" t="s">
        <v>346</v>
      </c>
      <c r="J63" t="s">
        <v>611</v>
      </c>
      <c r="K63" t="s">
        <v>485</v>
      </c>
      <c r="L63" s="241" t="s">
        <v>577</v>
      </c>
      <c r="M63" s="264" t="s">
        <v>33</v>
      </c>
      <c r="N63" t="s">
        <v>614</v>
      </c>
      <c r="O63" t="s">
        <v>614</v>
      </c>
      <c r="P63">
        <v>200</v>
      </c>
      <c r="Q63" t="s">
        <v>343</v>
      </c>
      <c r="R63" s="242">
        <v>1.99</v>
      </c>
      <c r="S63" s="242">
        <f>R63/2</f>
        <v>0.995</v>
      </c>
      <c r="T63" s="242">
        <f>S63/0.7</f>
        <v>1.4214285714285715</v>
      </c>
    </row>
    <row r="64" spans="1:20">
      <c r="A64" s="13" t="s">
        <v>479</v>
      </c>
      <c r="B64" s="13" t="s">
        <v>336</v>
      </c>
      <c r="C64" t="s">
        <v>337</v>
      </c>
      <c r="D64" t="s">
        <v>338</v>
      </c>
      <c r="E64" s="261">
        <v>231019</v>
      </c>
      <c r="F64" t="s">
        <v>632</v>
      </c>
      <c r="G64" t="s">
        <v>474</v>
      </c>
      <c r="H64" s="14" t="s">
        <v>339</v>
      </c>
      <c r="I64" t="s">
        <v>340</v>
      </c>
      <c r="J64" t="s">
        <v>611</v>
      </c>
      <c r="K64" t="s">
        <v>485</v>
      </c>
      <c r="L64" s="241" t="s">
        <v>577</v>
      </c>
      <c r="M64" s="264" t="s">
        <v>33</v>
      </c>
      <c r="N64" t="s">
        <v>340</v>
      </c>
      <c r="O64" t="s">
        <v>342</v>
      </c>
      <c r="P64">
        <v>200</v>
      </c>
      <c r="Q64" t="s">
        <v>343</v>
      </c>
      <c r="R64" s="242">
        <v>1.5</v>
      </c>
      <c r="S64" s="242">
        <f>R64/2</f>
        <v>0.75</v>
      </c>
      <c r="T64" s="242">
        <f>S64/0.7</f>
        <v>1.0714285714285714</v>
      </c>
    </row>
    <row r="65" spans="1:20" ht="45">
      <c r="A65" s="13" t="s">
        <v>479</v>
      </c>
      <c r="B65" s="13" t="s">
        <v>336</v>
      </c>
      <c r="C65" t="s">
        <v>337</v>
      </c>
      <c r="D65" t="s">
        <v>338</v>
      </c>
      <c r="E65" s="261">
        <v>231019</v>
      </c>
      <c r="F65" t="s">
        <v>632</v>
      </c>
      <c r="G65" t="s">
        <v>474</v>
      </c>
      <c r="H65" s="14" t="s">
        <v>339</v>
      </c>
      <c r="I65" t="s">
        <v>610</v>
      </c>
      <c r="J65" t="s">
        <v>611</v>
      </c>
      <c r="K65" t="s">
        <v>641</v>
      </c>
      <c r="L65" s="241" t="s">
        <v>578</v>
      </c>
      <c r="M65" s="264" t="str">
        <f>'common foods'!D164</f>
        <v>08108</v>
      </c>
      <c r="N65" t="s">
        <v>491</v>
      </c>
      <c r="O65" t="s">
        <v>344</v>
      </c>
      <c r="P65">
        <v>500</v>
      </c>
      <c r="Q65" t="s">
        <v>343</v>
      </c>
      <c r="R65" s="242">
        <v>5.99</v>
      </c>
      <c r="S65" s="242">
        <v>1.2</v>
      </c>
      <c r="T65" s="246">
        <f t="shared" ref="T65:T73" si="7">S65*1</f>
        <v>1.2</v>
      </c>
    </row>
    <row r="66" spans="1:20" ht="45">
      <c r="A66" s="13" t="s">
        <v>479</v>
      </c>
      <c r="B66" s="13" t="s">
        <v>336</v>
      </c>
      <c r="C66" t="s">
        <v>337</v>
      </c>
      <c r="D66" t="s">
        <v>338</v>
      </c>
      <c r="E66" s="261">
        <v>231019</v>
      </c>
      <c r="F66" t="s">
        <v>632</v>
      </c>
      <c r="G66" t="s">
        <v>474</v>
      </c>
      <c r="H66" s="14" t="s">
        <v>339</v>
      </c>
      <c r="I66" t="s">
        <v>346</v>
      </c>
      <c r="J66" t="s">
        <v>611</v>
      </c>
      <c r="K66" t="s">
        <v>641</v>
      </c>
      <c r="L66" s="241" t="s">
        <v>578</v>
      </c>
      <c r="M66" s="264" t="s">
        <v>407</v>
      </c>
      <c r="N66" t="s">
        <v>491</v>
      </c>
      <c r="O66" t="s">
        <v>344</v>
      </c>
      <c r="P66">
        <v>500</v>
      </c>
      <c r="Q66" t="s">
        <v>343</v>
      </c>
      <c r="R66" s="242">
        <v>6.19</v>
      </c>
      <c r="S66" s="242">
        <v>1.2</v>
      </c>
      <c r="T66" s="246">
        <f t="shared" si="7"/>
        <v>1.2</v>
      </c>
    </row>
    <row r="67" spans="1:20" ht="45">
      <c r="A67" s="13" t="s">
        <v>479</v>
      </c>
      <c r="B67" s="13" t="s">
        <v>336</v>
      </c>
      <c r="C67" t="s">
        <v>337</v>
      </c>
      <c r="D67" t="s">
        <v>338</v>
      </c>
      <c r="E67" s="261">
        <v>231019</v>
      </c>
      <c r="F67" t="s">
        <v>632</v>
      </c>
      <c r="G67" t="s">
        <v>474</v>
      </c>
      <c r="H67" s="14" t="s">
        <v>339</v>
      </c>
      <c r="I67" t="s">
        <v>340</v>
      </c>
      <c r="J67" t="s">
        <v>611</v>
      </c>
      <c r="K67" t="s">
        <v>641</v>
      </c>
      <c r="L67" s="241" t="s">
        <v>578</v>
      </c>
      <c r="M67" s="264" t="s">
        <v>407</v>
      </c>
      <c r="N67" t="s">
        <v>491</v>
      </c>
      <c r="O67" t="s">
        <v>344</v>
      </c>
      <c r="P67">
        <v>500</v>
      </c>
      <c r="Q67" t="s">
        <v>343</v>
      </c>
      <c r="R67" s="242">
        <v>7.29</v>
      </c>
      <c r="S67" s="242">
        <v>1.46</v>
      </c>
      <c r="T67" s="246">
        <f t="shared" si="7"/>
        <v>1.46</v>
      </c>
    </row>
    <row r="68" spans="1:20" ht="30">
      <c r="A68" s="13" t="s">
        <v>479</v>
      </c>
      <c r="B68" s="13" t="s">
        <v>336</v>
      </c>
      <c r="C68" t="s">
        <v>337</v>
      </c>
      <c r="D68" t="s">
        <v>338</v>
      </c>
      <c r="E68" s="261">
        <v>231019</v>
      </c>
      <c r="F68" t="s">
        <v>632</v>
      </c>
      <c r="G68" t="s">
        <v>474</v>
      </c>
      <c r="H68" s="14" t="s">
        <v>339</v>
      </c>
      <c r="I68" t="s">
        <v>610</v>
      </c>
      <c r="J68" t="s">
        <v>611</v>
      </c>
      <c r="K68" t="s">
        <v>640</v>
      </c>
      <c r="L68" s="241" t="s">
        <v>579</v>
      </c>
      <c r="M68" s="264" t="str">
        <f>'common foods'!D114</f>
        <v>05093</v>
      </c>
      <c r="N68" t="s">
        <v>612</v>
      </c>
      <c r="O68" t="s">
        <v>342</v>
      </c>
      <c r="P68">
        <v>300</v>
      </c>
      <c r="Q68" t="s">
        <v>343</v>
      </c>
      <c r="R68" s="242">
        <v>2</v>
      </c>
      <c r="S68" s="242">
        <v>0.67</v>
      </c>
      <c r="T68" s="242">
        <f>S68*1</f>
        <v>0.67</v>
      </c>
    </row>
    <row r="69" spans="1:20" ht="30">
      <c r="A69" s="13" t="s">
        <v>479</v>
      </c>
      <c r="B69" s="13" t="s">
        <v>336</v>
      </c>
      <c r="C69" t="s">
        <v>337</v>
      </c>
      <c r="D69" t="s">
        <v>338</v>
      </c>
      <c r="E69" s="261">
        <v>231019</v>
      </c>
      <c r="F69" t="s">
        <v>632</v>
      </c>
      <c r="G69" t="s">
        <v>474</v>
      </c>
      <c r="H69" s="14" t="s">
        <v>339</v>
      </c>
      <c r="I69" t="s">
        <v>346</v>
      </c>
      <c r="J69" t="s">
        <v>611</v>
      </c>
      <c r="K69" t="s">
        <v>640</v>
      </c>
      <c r="L69" s="241" t="s">
        <v>579</v>
      </c>
      <c r="M69" s="264" t="s">
        <v>417</v>
      </c>
      <c r="N69" t="s">
        <v>614</v>
      </c>
      <c r="O69" t="s">
        <v>614</v>
      </c>
      <c r="P69">
        <v>1000</v>
      </c>
      <c r="Q69" t="s">
        <v>343</v>
      </c>
      <c r="R69" s="242">
        <v>14.9</v>
      </c>
      <c r="S69" s="242">
        <v>1.49</v>
      </c>
      <c r="T69" s="242">
        <f t="shared" si="7"/>
        <v>1.49</v>
      </c>
    </row>
    <row r="70" spans="1:20" ht="30">
      <c r="A70" s="13" t="s">
        <v>479</v>
      </c>
      <c r="B70" s="13" t="s">
        <v>336</v>
      </c>
      <c r="C70" t="s">
        <v>337</v>
      </c>
      <c r="D70" t="s">
        <v>338</v>
      </c>
      <c r="E70" s="261">
        <v>231019</v>
      </c>
      <c r="F70" t="s">
        <v>632</v>
      </c>
      <c r="G70" t="s">
        <v>474</v>
      </c>
      <c r="H70" s="14" t="s">
        <v>339</v>
      </c>
      <c r="I70" t="s">
        <v>340</v>
      </c>
      <c r="J70" t="s">
        <v>611</v>
      </c>
      <c r="K70" t="s">
        <v>640</v>
      </c>
      <c r="L70" s="241" t="s">
        <v>579</v>
      </c>
      <c r="M70" s="264" t="s">
        <v>417</v>
      </c>
      <c r="N70" t="s">
        <v>340</v>
      </c>
      <c r="O70" t="s">
        <v>342</v>
      </c>
      <c r="P70">
        <v>300</v>
      </c>
      <c r="Q70" t="s">
        <v>343</v>
      </c>
      <c r="R70" s="242">
        <v>3</v>
      </c>
      <c r="S70" s="242">
        <f>R70/3</f>
        <v>1</v>
      </c>
      <c r="T70" s="242">
        <f t="shared" si="7"/>
        <v>1</v>
      </c>
    </row>
    <row r="71" spans="1:20">
      <c r="A71" s="13" t="s">
        <v>479</v>
      </c>
      <c r="B71" s="13" t="s">
        <v>336</v>
      </c>
      <c r="C71" t="s">
        <v>337</v>
      </c>
      <c r="D71" t="s">
        <v>338</v>
      </c>
      <c r="E71" s="261">
        <v>231019</v>
      </c>
      <c r="F71" t="s">
        <v>632</v>
      </c>
      <c r="G71" t="s">
        <v>474</v>
      </c>
      <c r="H71" s="14" t="s">
        <v>339</v>
      </c>
      <c r="I71" t="s">
        <v>610</v>
      </c>
      <c r="J71" t="s">
        <v>611</v>
      </c>
      <c r="K71" t="s">
        <v>642</v>
      </c>
      <c r="L71" s="241" t="s">
        <v>580</v>
      </c>
      <c r="M71" s="264" t="str">
        <f>'common foods'!D125</f>
        <v>06090</v>
      </c>
      <c r="N71" t="s">
        <v>481</v>
      </c>
      <c r="O71" t="s">
        <v>342</v>
      </c>
      <c r="P71">
        <v>500</v>
      </c>
      <c r="Q71" t="s">
        <v>343</v>
      </c>
      <c r="R71" s="242">
        <v>4.79</v>
      </c>
      <c r="S71" s="242">
        <f>R71/5</f>
        <v>0.95799999999999996</v>
      </c>
      <c r="T71" s="246">
        <f t="shared" si="7"/>
        <v>0.95799999999999996</v>
      </c>
    </row>
    <row r="72" spans="1:20">
      <c r="A72" s="13" t="s">
        <v>479</v>
      </c>
      <c r="B72" s="13" t="s">
        <v>336</v>
      </c>
      <c r="C72" t="s">
        <v>337</v>
      </c>
      <c r="D72" t="s">
        <v>338</v>
      </c>
      <c r="E72" s="261">
        <v>231019</v>
      </c>
      <c r="F72" t="s">
        <v>632</v>
      </c>
      <c r="G72" t="s">
        <v>474</v>
      </c>
      <c r="H72" s="14" t="s">
        <v>339</v>
      </c>
      <c r="I72" t="s">
        <v>346</v>
      </c>
      <c r="J72" t="s">
        <v>611</v>
      </c>
      <c r="K72" t="s">
        <v>642</v>
      </c>
      <c r="L72" s="241" t="s">
        <v>580</v>
      </c>
      <c r="M72" s="264" t="s">
        <v>169</v>
      </c>
      <c r="N72" t="s">
        <v>481</v>
      </c>
      <c r="O72" t="s">
        <v>342</v>
      </c>
      <c r="P72">
        <v>1000</v>
      </c>
      <c r="Q72" t="s">
        <v>343</v>
      </c>
      <c r="R72" s="242">
        <v>9.99</v>
      </c>
      <c r="S72" s="242">
        <f>R72/10</f>
        <v>0.999</v>
      </c>
      <c r="T72" s="246">
        <f t="shared" si="7"/>
        <v>0.999</v>
      </c>
    </row>
    <row r="73" spans="1:20" s="9" customFormat="1">
      <c r="A73" s="107" t="s">
        <v>479</v>
      </c>
      <c r="B73" s="107" t="s">
        <v>336</v>
      </c>
      <c r="C73" s="9" t="s">
        <v>337</v>
      </c>
      <c r="D73" s="9" t="s">
        <v>338</v>
      </c>
      <c r="E73" s="260">
        <v>231019</v>
      </c>
      <c r="F73" s="9" t="s">
        <v>632</v>
      </c>
      <c r="G73" s="9" t="s">
        <v>474</v>
      </c>
      <c r="H73" s="250" t="s">
        <v>339</v>
      </c>
      <c r="I73" s="9" t="s">
        <v>340</v>
      </c>
      <c r="J73" s="9" t="s">
        <v>611</v>
      </c>
      <c r="K73" t="s">
        <v>642</v>
      </c>
      <c r="L73" s="243" t="s">
        <v>580</v>
      </c>
      <c r="M73" s="263" t="s">
        <v>169</v>
      </c>
      <c r="N73" s="9" t="s">
        <v>617</v>
      </c>
      <c r="O73" s="9" t="s">
        <v>342</v>
      </c>
      <c r="P73" s="9">
        <v>500</v>
      </c>
      <c r="Q73" s="9" t="s">
        <v>343</v>
      </c>
      <c r="R73" s="246">
        <v>5</v>
      </c>
      <c r="S73" s="246">
        <v>1</v>
      </c>
      <c r="T73" s="246">
        <f t="shared" si="7"/>
        <v>1</v>
      </c>
    </row>
    <row r="74" spans="1:20">
      <c r="A74" s="13" t="s">
        <v>479</v>
      </c>
      <c r="B74" s="13" t="s">
        <v>336</v>
      </c>
      <c r="C74" t="s">
        <v>337</v>
      </c>
      <c r="D74" t="s">
        <v>338</v>
      </c>
      <c r="E74" s="261">
        <v>231019</v>
      </c>
      <c r="F74" t="s">
        <v>632</v>
      </c>
      <c r="G74" t="s">
        <v>474</v>
      </c>
      <c r="H74" s="14" t="s">
        <v>339</v>
      </c>
      <c r="I74" t="s">
        <v>610</v>
      </c>
      <c r="J74" t="s">
        <v>611</v>
      </c>
      <c r="K74" t="s">
        <v>487</v>
      </c>
      <c r="L74" s="241" t="s">
        <v>581</v>
      </c>
      <c r="M74" s="264" t="str">
        <f>'common foods'!D55</f>
        <v>03049</v>
      </c>
      <c r="N74" t="s">
        <v>481</v>
      </c>
      <c r="O74" t="s">
        <v>342</v>
      </c>
      <c r="P74">
        <v>750</v>
      </c>
      <c r="Q74" t="s">
        <v>343</v>
      </c>
      <c r="R74" s="242">
        <v>1.99</v>
      </c>
      <c r="S74" s="242">
        <v>0.27</v>
      </c>
      <c r="T74" s="242">
        <f>S74/4.78</f>
        <v>5.6485355648535567E-2</v>
      </c>
    </row>
    <row r="75" spans="1:20">
      <c r="A75" s="13" t="s">
        <v>479</v>
      </c>
      <c r="B75" s="13" t="s">
        <v>336</v>
      </c>
      <c r="C75" t="s">
        <v>337</v>
      </c>
      <c r="D75" t="s">
        <v>338</v>
      </c>
      <c r="E75" s="261">
        <v>231019</v>
      </c>
      <c r="F75" t="s">
        <v>632</v>
      </c>
      <c r="G75" t="s">
        <v>474</v>
      </c>
      <c r="H75" s="14" t="s">
        <v>339</v>
      </c>
      <c r="I75" t="s">
        <v>346</v>
      </c>
      <c r="J75" t="s">
        <v>611</v>
      </c>
      <c r="K75" t="s">
        <v>487</v>
      </c>
      <c r="L75" s="241" t="s">
        <v>581</v>
      </c>
      <c r="M75" s="264" t="s">
        <v>92</v>
      </c>
      <c r="N75" t="s">
        <v>481</v>
      </c>
      <c r="O75" t="s">
        <v>342</v>
      </c>
      <c r="P75">
        <v>750</v>
      </c>
      <c r="Q75" t="s">
        <v>343</v>
      </c>
      <c r="R75" s="242">
        <v>2.29</v>
      </c>
      <c r="S75" s="242">
        <v>0.31</v>
      </c>
      <c r="T75" s="242">
        <f>S75/4.78</f>
        <v>6.4853556485355651E-2</v>
      </c>
    </row>
    <row r="76" spans="1:20">
      <c r="A76" s="13" t="s">
        <v>479</v>
      </c>
      <c r="B76" s="13" t="s">
        <v>336</v>
      </c>
      <c r="C76" t="s">
        <v>337</v>
      </c>
      <c r="D76" t="s">
        <v>338</v>
      </c>
      <c r="E76" s="261">
        <v>231019</v>
      </c>
      <c r="F76" t="s">
        <v>632</v>
      </c>
      <c r="G76" t="s">
        <v>474</v>
      </c>
      <c r="H76" s="14" t="s">
        <v>339</v>
      </c>
      <c r="I76" t="s">
        <v>340</v>
      </c>
      <c r="J76" t="s">
        <v>611</v>
      </c>
      <c r="K76" t="s">
        <v>487</v>
      </c>
      <c r="L76" s="241" t="s">
        <v>581</v>
      </c>
      <c r="M76" s="264" t="s">
        <v>92</v>
      </c>
      <c r="N76" t="s">
        <v>340</v>
      </c>
      <c r="O76" t="s">
        <v>342</v>
      </c>
      <c r="P76">
        <v>750</v>
      </c>
      <c r="Q76" t="s">
        <v>343</v>
      </c>
      <c r="R76" s="242">
        <v>2.2999999999999998</v>
      </c>
      <c r="S76" s="242">
        <v>0.31</v>
      </c>
      <c r="T76" s="242">
        <f>S76/4.78</f>
        <v>6.4853556485355651E-2</v>
      </c>
    </row>
    <row r="77" spans="1:20" ht="30">
      <c r="A77" s="13" t="s">
        <v>479</v>
      </c>
      <c r="B77" s="13" t="s">
        <v>336</v>
      </c>
      <c r="C77" t="s">
        <v>337</v>
      </c>
      <c r="D77" t="s">
        <v>338</v>
      </c>
      <c r="E77" s="261">
        <v>231019</v>
      </c>
      <c r="F77" t="s">
        <v>632</v>
      </c>
      <c r="G77" t="s">
        <v>474</v>
      </c>
      <c r="H77" s="14" t="s">
        <v>339</v>
      </c>
      <c r="I77" t="s">
        <v>610</v>
      </c>
      <c r="J77" t="s">
        <v>611</v>
      </c>
      <c r="K77" t="s">
        <v>347</v>
      </c>
      <c r="L77" s="241" t="s">
        <v>582</v>
      </c>
      <c r="M77" s="264" t="str">
        <f>'common foods'!D14</f>
        <v>01013</v>
      </c>
      <c r="N77" t="s">
        <v>481</v>
      </c>
      <c r="O77" t="s">
        <v>342</v>
      </c>
      <c r="P77">
        <v>410</v>
      </c>
      <c r="Q77" t="s">
        <v>343</v>
      </c>
      <c r="R77" s="242">
        <v>1.29</v>
      </c>
      <c r="S77" s="242">
        <v>0.31</v>
      </c>
      <c r="T77" s="242">
        <f>S77/0.6</f>
        <v>0.51666666666666672</v>
      </c>
    </row>
    <row r="78" spans="1:20" ht="30">
      <c r="A78" s="13" t="s">
        <v>479</v>
      </c>
      <c r="B78" s="13" t="s">
        <v>336</v>
      </c>
      <c r="C78" t="s">
        <v>337</v>
      </c>
      <c r="D78" t="s">
        <v>338</v>
      </c>
      <c r="E78" s="261">
        <v>231019</v>
      </c>
      <c r="F78" t="s">
        <v>632</v>
      </c>
      <c r="G78" t="s">
        <v>474</v>
      </c>
      <c r="H78" s="14" t="s">
        <v>339</v>
      </c>
      <c r="I78" t="s">
        <v>346</v>
      </c>
      <c r="J78" t="s">
        <v>611</v>
      </c>
      <c r="K78" t="s">
        <v>347</v>
      </c>
      <c r="L78" s="241" t="s">
        <v>582</v>
      </c>
      <c r="M78" s="264" t="s">
        <v>377</v>
      </c>
      <c r="N78" t="s">
        <v>481</v>
      </c>
      <c r="O78" t="s">
        <v>342</v>
      </c>
      <c r="P78">
        <v>410</v>
      </c>
      <c r="Q78" t="s">
        <v>343</v>
      </c>
      <c r="R78" s="242">
        <v>1.3</v>
      </c>
      <c r="S78" s="242">
        <v>0.32</v>
      </c>
      <c r="T78" s="242">
        <f>S78/0.6</f>
        <v>0.53333333333333333</v>
      </c>
    </row>
    <row r="79" spans="1:20" ht="30">
      <c r="A79" s="13" t="s">
        <v>479</v>
      </c>
      <c r="B79" s="13" t="s">
        <v>336</v>
      </c>
      <c r="C79" t="s">
        <v>337</v>
      </c>
      <c r="D79" t="s">
        <v>338</v>
      </c>
      <c r="E79" s="261">
        <v>231019</v>
      </c>
      <c r="F79" t="s">
        <v>632</v>
      </c>
      <c r="G79" t="s">
        <v>474</v>
      </c>
      <c r="H79" s="14" t="s">
        <v>339</v>
      </c>
      <c r="I79" t="s">
        <v>340</v>
      </c>
      <c r="J79" t="s">
        <v>611</v>
      </c>
      <c r="K79" t="s">
        <v>347</v>
      </c>
      <c r="L79" s="241" t="s">
        <v>582</v>
      </c>
      <c r="M79" s="264" t="s">
        <v>377</v>
      </c>
      <c r="N79" t="s">
        <v>482</v>
      </c>
      <c r="O79" t="s">
        <v>342</v>
      </c>
      <c r="P79">
        <v>820</v>
      </c>
      <c r="Q79" t="s">
        <v>343</v>
      </c>
      <c r="R79" s="242">
        <v>2.5</v>
      </c>
      <c r="S79" s="242">
        <v>0.3</v>
      </c>
      <c r="T79" s="242">
        <f>S79/0.6</f>
        <v>0.5</v>
      </c>
    </row>
    <row r="80" spans="1:20" ht="30">
      <c r="A80" s="13" t="s">
        <v>479</v>
      </c>
      <c r="B80" s="13" t="s">
        <v>336</v>
      </c>
      <c r="C80" t="s">
        <v>337</v>
      </c>
      <c r="D80" t="s">
        <v>338</v>
      </c>
      <c r="E80" s="261">
        <v>231019</v>
      </c>
      <c r="F80" t="s">
        <v>632</v>
      </c>
      <c r="G80" t="s">
        <v>474</v>
      </c>
      <c r="H80" s="14" t="s">
        <v>339</v>
      </c>
      <c r="I80" t="s">
        <v>610</v>
      </c>
      <c r="J80" t="s">
        <v>611</v>
      </c>
      <c r="K80" t="s">
        <v>640</v>
      </c>
      <c r="L80" s="241" t="s">
        <v>583</v>
      </c>
      <c r="M80" s="264" t="str">
        <f>'common foods'!D85</f>
        <v>05064</v>
      </c>
      <c r="N80" t="s">
        <v>629</v>
      </c>
      <c r="O80" t="s">
        <v>344</v>
      </c>
      <c r="P80">
        <v>12</v>
      </c>
      <c r="Q80" t="s">
        <v>343</v>
      </c>
      <c r="R80" s="242">
        <v>5.49</v>
      </c>
      <c r="S80" s="242">
        <v>0.46</v>
      </c>
      <c r="T80" s="242">
        <f t="shared" ref="T80:T85" si="8">S80/0.85</f>
        <v>0.54117647058823537</v>
      </c>
    </row>
    <row r="81" spans="1:20" ht="30">
      <c r="A81" s="13" t="s">
        <v>479</v>
      </c>
      <c r="B81" s="13" t="s">
        <v>336</v>
      </c>
      <c r="C81" t="s">
        <v>337</v>
      </c>
      <c r="D81" t="s">
        <v>338</v>
      </c>
      <c r="E81" s="261">
        <v>231019</v>
      </c>
      <c r="F81" t="s">
        <v>632</v>
      </c>
      <c r="G81" t="s">
        <v>474</v>
      </c>
      <c r="H81" s="14" t="s">
        <v>339</v>
      </c>
      <c r="I81" t="s">
        <v>346</v>
      </c>
      <c r="J81" t="s">
        <v>611</v>
      </c>
      <c r="K81" t="s">
        <v>640</v>
      </c>
      <c r="L81" s="241" t="s">
        <v>583</v>
      </c>
      <c r="M81" s="264" t="s">
        <v>122</v>
      </c>
      <c r="N81" t="s">
        <v>629</v>
      </c>
      <c r="O81" t="s">
        <v>344</v>
      </c>
      <c r="P81">
        <v>12</v>
      </c>
      <c r="Q81" t="s">
        <v>343</v>
      </c>
      <c r="R81" s="242">
        <v>6.69</v>
      </c>
      <c r="S81" s="242">
        <v>0.56000000000000005</v>
      </c>
      <c r="T81" s="242">
        <f t="shared" si="8"/>
        <v>0.65882352941176481</v>
      </c>
    </row>
    <row r="82" spans="1:20" ht="30">
      <c r="A82" s="13" t="s">
        <v>479</v>
      </c>
      <c r="B82" s="13" t="s">
        <v>336</v>
      </c>
      <c r="C82" t="s">
        <v>337</v>
      </c>
      <c r="D82" t="s">
        <v>338</v>
      </c>
      <c r="E82" s="261">
        <v>231019</v>
      </c>
      <c r="F82" t="s">
        <v>632</v>
      </c>
      <c r="G82" t="s">
        <v>474</v>
      </c>
      <c r="H82" s="14" t="s">
        <v>339</v>
      </c>
      <c r="I82" t="s">
        <v>340</v>
      </c>
      <c r="J82" t="s">
        <v>611</v>
      </c>
      <c r="K82" t="s">
        <v>640</v>
      </c>
      <c r="L82" s="241" t="s">
        <v>583</v>
      </c>
      <c r="M82" s="264" t="s">
        <v>122</v>
      </c>
      <c r="N82" t="s">
        <v>630</v>
      </c>
      <c r="O82" t="s">
        <v>344</v>
      </c>
      <c r="P82">
        <v>18</v>
      </c>
      <c r="Q82" t="s">
        <v>343</v>
      </c>
      <c r="R82" s="242">
        <v>9.5</v>
      </c>
      <c r="S82" s="242">
        <v>0.53</v>
      </c>
      <c r="T82" s="242">
        <f t="shared" si="8"/>
        <v>0.62352941176470589</v>
      </c>
    </row>
    <row r="83" spans="1:20" ht="30">
      <c r="A83" s="13" t="s">
        <v>479</v>
      </c>
      <c r="B83" s="13" t="s">
        <v>336</v>
      </c>
      <c r="C83" t="s">
        <v>337</v>
      </c>
      <c r="D83" t="s">
        <v>338</v>
      </c>
      <c r="E83" s="261">
        <v>231019</v>
      </c>
      <c r="F83" t="s">
        <v>632</v>
      </c>
      <c r="G83" t="s">
        <v>474</v>
      </c>
      <c r="H83" s="14" t="s">
        <v>339</v>
      </c>
      <c r="I83" t="s">
        <v>610</v>
      </c>
      <c r="J83" t="s">
        <v>611</v>
      </c>
      <c r="K83" t="s">
        <v>640</v>
      </c>
      <c r="L83" s="241" t="s">
        <v>583</v>
      </c>
      <c r="M83" s="264" t="s">
        <v>122</v>
      </c>
      <c r="N83" t="s">
        <v>498</v>
      </c>
      <c r="O83" t="s">
        <v>344</v>
      </c>
      <c r="P83">
        <v>20</v>
      </c>
      <c r="Q83" t="s">
        <v>343</v>
      </c>
      <c r="R83" s="242">
        <v>5.99</v>
      </c>
      <c r="S83" s="242">
        <v>0.3</v>
      </c>
      <c r="T83" s="242">
        <f t="shared" si="8"/>
        <v>0.35294117647058826</v>
      </c>
    </row>
    <row r="84" spans="1:20" ht="30">
      <c r="A84" s="13" t="s">
        <v>479</v>
      </c>
      <c r="B84" s="13" t="s">
        <v>336</v>
      </c>
      <c r="C84" t="s">
        <v>337</v>
      </c>
      <c r="D84" t="s">
        <v>338</v>
      </c>
      <c r="E84" s="261">
        <v>231019</v>
      </c>
      <c r="F84" t="s">
        <v>632</v>
      </c>
      <c r="G84" t="s">
        <v>474</v>
      </c>
      <c r="H84" s="14" t="s">
        <v>339</v>
      </c>
      <c r="I84" t="s">
        <v>346</v>
      </c>
      <c r="J84" t="s">
        <v>611</v>
      </c>
      <c r="K84" t="s">
        <v>640</v>
      </c>
      <c r="L84" s="241" t="s">
        <v>583</v>
      </c>
      <c r="M84" s="264" t="s">
        <v>122</v>
      </c>
      <c r="N84" t="s">
        <v>497</v>
      </c>
      <c r="O84" t="s">
        <v>344</v>
      </c>
      <c r="P84">
        <v>30</v>
      </c>
      <c r="Q84" t="s">
        <v>343</v>
      </c>
      <c r="R84" s="242">
        <v>11.99</v>
      </c>
      <c r="S84" s="242">
        <v>0.4</v>
      </c>
      <c r="T84" s="242">
        <f t="shared" si="8"/>
        <v>0.4705882352941177</v>
      </c>
    </row>
    <row r="85" spans="1:20" ht="30">
      <c r="A85" s="13" t="s">
        <v>479</v>
      </c>
      <c r="B85" s="13" t="s">
        <v>336</v>
      </c>
      <c r="C85" t="s">
        <v>337</v>
      </c>
      <c r="D85" t="s">
        <v>338</v>
      </c>
      <c r="E85" s="261">
        <v>231019</v>
      </c>
      <c r="F85" t="s">
        <v>632</v>
      </c>
      <c r="G85" t="s">
        <v>474</v>
      </c>
      <c r="H85" s="14" t="s">
        <v>339</v>
      </c>
      <c r="I85" t="s">
        <v>340</v>
      </c>
      <c r="J85" t="s">
        <v>611</v>
      </c>
      <c r="K85" t="s">
        <v>640</v>
      </c>
      <c r="L85" s="241" t="s">
        <v>583</v>
      </c>
      <c r="M85" s="264" t="s">
        <v>122</v>
      </c>
      <c r="N85" t="s">
        <v>631</v>
      </c>
      <c r="O85" t="s">
        <v>344</v>
      </c>
      <c r="P85">
        <v>18</v>
      </c>
      <c r="Q85" t="s">
        <v>343</v>
      </c>
      <c r="R85" s="242">
        <v>7</v>
      </c>
      <c r="S85" s="242">
        <v>0.39</v>
      </c>
      <c r="T85" s="242">
        <f t="shared" si="8"/>
        <v>0.45882352941176474</v>
      </c>
    </row>
    <row r="86" spans="1:20">
      <c r="A86" s="13" t="s">
        <v>479</v>
      </c>
      <c r="B86" s="13" t="s">
        <v>336</v>
      </c>
      <c r="C86" t="s">
        <v>337</v>
      </c>
      <c r="D86" t="s">
        <v>338</v>
      </c>
      <c r="E86" s="261">
        <v>231019</v>
      </c>
      <c r="F86" t="s">
        <v>632</v>
      </c>
      <c r="G86" t="s">
        <v>474</v>
      </c>
      <c r="H86" s="14" t="s">
        <v>339</v>
      </c>
      <c r="I86" t="s">
        <v>610</v>
      </c>
      <c r="J86" t="s">
        <v>611</v>
      </c>
      <c r="K86" t="s">
        <v>485</v>
      </c>
      <c r="L86" s="241" t="s">
        <v>584</v>
      </c>
      <c r="M86" s="264" t="str">
        <f>'common foods'!D25</f>
        <v>02021</v>
      </c>
      <c r="N86" t="s">
        <v>614</v>
      </c>
      <c r="O86" t="s">
        <v>614</v>
      </c>
      <c r="P86" s="247">
        <v>850</v>
      </c>
      <c r="Q86" t="s">
        <v>343</v>
      </c>
      <c r="R86" s="242">
        <v>1.59</v>
      </c>
      <c r="S86" s="242">
        <f>R86/8.5</f>
        <v>0.18705882352941178</v>
      </c>
      <c r="T86" s="242">
        <f>S86*0.8</f>
        <v>0.14964705882352944</v>
      </c>
    </row>
    <row r="87" spans="1:20">
      <c r="A87" s="13" t="s">
        <v>479</v>
      </c>
      <c r="B87" s="13" t="s">
        <v>336</v>
      </c>
      <c r="C87" t="s">
        <v>337</v>
      </c>
      <c r="D87" t="s">
        <v>338</v>
      </c>
      <c r="E87" s="261">
        <v>231019</v>
      </c>
      <c r="F87" t="s">
        <v>632</v>
      </c>
      <c r="G87" t="s">
        <v>474</v>
      </c>
      <c r="H87" s="14" t="s">
        <v>339</v>
      </c>
      <c r="I87" t="s">
        <v>346</v>
      </c>
      <c r="J87" t="s">
        <v>611</v>
      </c>
      <c r="K87" t="s">
        <v>485</v>
      </c>
      <c r="L87" s="241" t="s">
        <v>584</v>
      </c>
      <c r="M87" s="264" t="s">
        <v>52</v>
      </c>
      <c r="N87" t="s">
        <v>614</v>
      </c>
      <c r="O87" t="s">
        <v>614</v>
      </c>
      <c r="P87" s="247">
        <v>850</v>
      </c>
      <c r="Q87" t="s">
        <v>343</v>
      </c>
      <c r="R87" s="242">
        <v>1.49</v>
      </c>
      <c r="S87" s="242">
        <f>R87/8.5</f>
        <v>0.17529411764705882</v>
      </c>
      <c r="T87" s="242">
        <f>S87*0.8</f>
        <v>0.14023529411764707</v>
      </c>
    </row>
    <row r="88" spans="1:20">
      <c r="A88" s="13" t="s">
        <v>479</v>
      </c>
      <c r="B88" s="13" t="s">
        <v>336</v>
      </c>
      <c r="C88" t="s">
        <v>337</v>
      </c>
      <c r="D88" t="s">
        <v>338</v>
      </c>
      <c r="E88" s="261">
        <v>231019</v>
      </c>
      <c r="F88" t="s">
        <v>632</v>
      </c>
      <c r="G88" t="s">
        <v>474</v>
      </c>
      <c r="H88" s="14" t="s">
        <v>339</v>
      </c>
      <c r="I88" t="s">
        <v>340</v>
      </c>
      <c r="J88" t="s">
        <v>611</v>
      </c>
      <c r="K88" t="s">
        <v>485</v>
      </c>
      <c r="L88" s="241" t="s">
        <v>584</v>
      </c>
      <c r="M88" s="264" t="s">
        <v>52</v>
      </c>
      <c r="N88" t="s">
        <v>614</v>
      </c>
      <c r="O88" t="s">
        <v>614</v>
      </c>
      <c r="P88" s="247">
        <v>850</v>
      </c>
      <c r="Q88" t="s">
        <v>343</v>
      </c>
      <c r="R88" s="242">
        <v>2</v>
      </c>
      <c r="S88" s="242">
        <f>R88/8.5</f>
        <v>0.23529411764705882</v>
      </c>
      <c r="T88" s="242">
        <f>S88*0.8</f>
        <v>0.18823529411764706</v>
      </c>
    </row>
    <row r="89" spans="1:20" ht="30">
      <c r="A89" s="13" t="s">
        <v>479</v>
      </c>
      <c r="B89" s="13" t="s">
        <v>336</v>
      </c>
      <c r="C89" t="s">
        <v>337</v>
      </c>
      <c r="D89" t="s">
        <v>338</v>
      </c>
      <c r="E89" s="261">
        <v>231019</v>
      </c>
      <c r="F89" t="s">
        <v>632</v>
      </c>
      <c r="G89" t="s">
        <v>474</v>
      </c>
      <c r="H89" s="14" t="s">
        <v>339</v>
      </c>
      <c r="I89" t="s">
        <v>610</v>
      </c>
      <c r="J89" t="s">
        <v>611</v>
      </c>
      <c r="K89" t="s">
        <v>640</v>
      </c>
      <c r="L89" s="241" t="s">
        <v>585</v>
      </c>
      <c r="M89" s="264" t="str">
        <f>'common foods'!D110</f>
        <v>05084</v>
      </c>
      <c r="N89" t="s">
        <v>481</v>
      </c>
      <c r="O89" t="s">
        <v>342</v>
      </c>
      <c r="P89">
        <v>400</v>
      </c>
      <c r="Q89" t="s">
        <v>343</v>
      </c>
      <c r="R89" s="242">
        <v>0.99</v>
      </c>
      <c r="S89" s="242">
        <v>0.25</v>
      </c>
      <c r="T89" s="242">
        <f>S89/0.6</f>
        <v>0.41666666666666669</v>
      </c>
    </row>
    <row r="90" spans="1:20" ht="30">
      <c r="A90" s="13" t="s">
        <v>479</v>
      </c>
      <c r="B90" s="13" t="s">
        <v>336</v>
      </c>
      <c r="C90" t="s">
        <v>337</v>
      </c>
      <c r="D90" t="s">
        <v>338</v>
      </c>
      <c r="E90" s="261">
        <v>231019</v>
      </c>
      <c r="F90" t="s">
        <v>632</v>
      </c>
      <c r="G90" t="s">
        <v>474</v>
      </c>
      <c r="H90" s="14" t="s">
        <v>339</v>
      </c>
      <c r="I90" t="s">
        <v>346</v>
      </c>
      <c r="J90" t="s">
        <v>611</v>
      </c>
      <c r="K90" t="s">
        <v>640</v>
      </c>
      <c r="L90" s="241" t="s">
        <v>585</v>
      </c>
      <c r="M90" s="264" t="s">
        <v>153</v>
      </c>
      <c r="N90" t="s">
        <v>481</v>
      </c>
      <c r="O90" t="s">
        <v>342</v>
      </c>
      <c r="P90">
        <v>400</v>
      </c>
      <c r="Q90" t="s">
        <v>343</v>
      </c>
      <c r="R90" s="242">
        <v>1.29</v>
      </c>
      <c r="S90" s="242">
        <v>0.32</v>
      </c>
      <c r="T90" s="242">
        <f>S90/0.6</f>
        <v>0.53333333333333333</v>
      </c>
    </row>
    <row r="91" spans="1:20" ht="30">
      <c r="A91" s="13" t="s">
        <v>479</v>
      </c>
      <c r="B91" s="13" t="s">
        <v>336</v>
      </c>
      <c r="C91" t="s">
        <v>337</v>
      </c>
      <c r="D91" t="s">
        <v>338</v>
      </c>
      <c r="E91" s="261">
        <v>231019</v>
      </c>
      <c r="F91" t="s">
        <v>632</v>
      </c>
      <c r="G91" t="s">
        <v>474</v>
      </c>
      <c r="H91" s="14" t="s">
        <v>339</v>
      </c>
      <c r="I91" t="s">
        <v>340</v>
      </c>
      <c r="J91" t="s">
        <v>611</v>
      </c>
      <c r="K91" t="s">
        <v>640</v>
      </c>
      <c r="L91" s="241" t="s">
        <v>585</v>
      </c>
      <c r="M91" s="264" t="s">
        <v>153</v>
      </c>
      <c r="N91" t="s">
        <v>482</v>
      </c>
      <c r="O91" t="s">
        <v>342</v>
      </c>
      <c r="P91">
        <v>420</v>
      </c>
      <c r="Q91" t="s">
        <v>343</v>
      </c>
      <c r="R91" s="242">
        <v>1.2</v>
      </c>
      <c r="S91" s="242">
        <v>0.28999999999999998</v>
      </c>
      <c r="T91" s="242">
        <f>S91/0.6</f>
        <v>0.48333333333333334</v>
      </c>
    </row>
    <row r="92" spans="1:20" ht="30">
      <c r="A92" s="13" t="s">
        <v>479</v>
      </c>
      <c r="B92" s="13" t="s">
        <v>336</v>
      </c>
      <c r="C92" t="s">
        <v>337</v>
      </c>
      <c r="D92" t="s">
        <v>338</v>
      </c>
      <c r="E92" s="261">
        <v>231019</v>
      </c>
      <c r="F92" t="s">
        <v>632</v>
      </c>
      <c r="G92" t="s">
        <v>474</v>
      </c>
      <c r="H92" s="14" t="s">
        <v>339</v>
      </c>
      <c r="I92" t="s">
        <v>610</v>
      </c>
      <c r="J92" t="s">
        <v>611</v>
      </c>
      <c r="K92" t="s">
        <v>485</v>
      </c>
      <c r="L92" s="241" t="s">
        <v>586</v>
      </c>
      <c r="M92" s="264" t="str">
        <f>'common foods'!D23</f>
        <v>02018</v>
      </c>
      <c r="N92" t="s">
        <v>614</v>
      </c>
      <c r="O92" t="s">
        <v>614</v>
      </c>
      <c r="P92">
        <v>1000</v>
      </c>
      <c r="Q92" t="s">
        <v>343</v>
      </c>
      <c r="R92" s="242">
        <v>4.99</v>
      </c>
      <c r="S92" s="242">
        <f t="shared" ref="S92:S97" si="9">R92/10</f>
        <v>0.499</v>
      </c>
      <c r="T92" s="242">
        <f>S92*0.9</f>
        <v>0.4491</v>
      </c>
    </row>
    <row r="93" spans="1:20" ht="30">
      <c r="A93" s="13" t="s">
        <v>479</v>
      </c>
      <c r="B93" s="13" t="s">
        <v>336</v>
      </c>
      <c r="C93" t="s">
        <v>337</v>
      </c>
      <c r="D93" t="s">
        <v>338</v>
      </c>
      <c r="E93" s="261">
        <v>231019</v>
      </c>
      <c r="F93" t="s">
        <v>632</v>
      </c>
      <c r="G93" t="s">
        <v>474</v>
      </c>
      <c r="H93" s="14" t="s">
        <v>339</v>
      </c>
      <c r="I93" t="s">
        <v>346</v>
      </c>
      <c r="J93" t="s">
        <v>611</v>
      </c>
      <c r="K93" t="s">
        <v>485</v>
      </c>
      <c r="L93" s="241" t="s">
        <v>586</v>
      </c>
      <c r="M93" s="264" t="s">
        <v>48</v>
      </c>
      <c r="N93" t="s">
        <v>614</v>
      </c>
      <c r="O93" t="s">
        <v>614</v>
      </c>
      <c r="P93">
        <v>1000</v>
      </c>
      <c r="Q93" t="s">
        <v>343</v>
      </c>
      <c r="R93" s="242">
        <v>7.99</v>
      </c>
      <c r="S93" s="242">
        <f t="shared" si="9"/>
        <v>0.79900000000000004</v>
      </c>
      <c r="T93" s="242">
        <f>S93/0.9</f>
        <v>0.88777777777777778</v>
      </c>
    </row>
    <row r="94" spans="1:20" ht="30">
      <c r="A94" s="13" t="s">
        <v>479</v>
      </c>
      <c r="B94" s="13" t="s">
        <v>336</v>
      </c>
      <c r="C94" t="s">
        <v>337</v>
      </c>
      <c r="D94" t="s">
        <v>338</v>
      </c>
      <c r="E94" s="261">
        <v>231019</v>
      </c>
      <c r="F94" t="s">
        <v>632</v>
      </c>
      <c r="G94" t="s">
        <v>474</v>
      </c>
      <c r="H94" s="14" t="s">
        <v>339</v>
      </c>
      <c r="I94" t="s">
        <v>340</v>
      </c>
      <c r="J94" t="s">
        <v>611</v>
      </c>
      <c r="K94" t="s">
        <v>485</v>
      </c>
      <c r="L94" s="241" t="s">
        <v>586</v>
      </c>
      <c r="M94" s="264" t="s">
        <v>48</v>
      </c>
      <c r="N94" t="s">
        <v>614</v>
      </c>
      <c r="O94" t="s">
        <v>614</v>
      </c>
      <c r="P94">
        <v>1000</v>
      </c>
      <c r="Q94" t="s">
        <v>343</v>
      </c>
      <c r="R94" s="242">
        <v>5</v>
      </c>
      <c r="S94" s="242">
        <f t="shared" si="9"/>
        <v>0.5</v>
      </c>
      <c r="T94" s="242">
        <f>S94/0.9</f>
        <v>0.55555555555555558</v>
      </c>
    </row>
    <row r="95" spans="1:20">
      <c r="A95" s="13" t="s">
        <v>479</v>
      </c>
      <c r="B95" s="13" t="s">
        <v>336</v>
      </c>
      <c r="C95" t="s">
        <v>337</v>
      </c>
      <c r="D95" t="s">
        <v>338</v>
      </c>
      <c r="E95" s="261">
        <v>231019</v>
      </c>
      <c r="F95" t="s">
        <v>632</v>
      </c>
      <c r="G95" t="s">
        <v>474</v>
      </c>
      <c r="H95" s="14" t="s">
        <v>339</v>
      </c>
      <c r="I95" t="s">
        <v>610</v>
      </c>
      <c r="J95" t="s">
        <v>611</v>
      </c>
      <c r="K95" t="s">
        <v>347</v>
      </c>
      <c r="L95" s="241" t="s">
        <v>587</v>
      </c>
      <c r="M95" s="264" t="str">
        <f>'common foods'!D6</f>
        <v>01005</v>
      </c>
      <c r="N95" t="s">
        <v>614</v>
      </c>
      <c r="O95" t="s">
        <v>614</v>
      </c>
      <c r="P95">
        <v>1000</v>
      </c>
      <c r="Q95" t="s">
        <v>343</v>
      </c>
      <c r="R95" s="242">
        <v>4.49</v>
      </c>
      <c r="S95" s="242">
        <f t="shared" si="9"/>
        <v>0.44900000000000001</v>
      </c>
      <c r="T95" s="242">
        <f>S95/0.72</f>
        <v>0.62361111111111112</v>
      </c>
    </row>
    <row r="96" spans="1:20">
      <c r="A96" s="13" t="s">
        <v>479</v>
      </c>
      <c r="B96" s="13" t="s">
        <v>336</v>
      </c>
      <c r="C96" t="s">
        <v>337</v>
      </c>
      <c r="D96" t="s">
        <v>338</v>
      </c>
      <c r="E96" s="261">
        <v>231019</v>
      </c>
      <c r="F96" t="s">
        <v>632</v>
      </c>
      <c r="G96" t="s">
        <v>474</v>
      </c>
      <c r="H96" s="14" t="s">
        <v>339</v>
      </c>
      <c r="I96" t="s">
        <v>346</v>
      </c>
      <c r="J96" t="s">
        <v>611</v>
      </c>
      <c r="K96" t="s">
        <v>347</v>
      </c>
      <c r="L96" s="241" t="s">
        <v>587</v>
      </c>
      <c r="M96" s="264" t="s">
        <v>19</v>
      </c>
      <c r="N96" t="s">
        <v>614</v>
      </c>
      <c r="O96" t="s">
        <v>614</v>
      </c>
      <c r="P96">
        <v>1000</v>
      </c>
      <c r="Q96" t="s">
        <v>343</v>
      </c>
      <c r="R96" s="242">
        <v>4.99</v>
      </c>
      <c r="S96" s="242">
        <f t="shared" si="9"/>
        <v>0.499</v>
      </c>
      <c r="T96" s="242">
        <f>S96/0.72</f>
        <v>0.69305555555555554</v>
      </c>
    </row>
    <row r="97" spans="1:22">
      <c r="A97" s="13" t="s">
        <v>479</v>
      </c>
      <c r="B97" s="13" t="s">
        <v>336</v>
      </c>
      <c r="C97" t="s">
        <v>337</v>
      </c>
      <c r="D97" t="s">
        <v>338</v>
      </c>
      <c r="E97" s="261">
        <v>231019</v>
      </c>
      <c r="F97" t="s">
        <v>632</v>
      </c>
      <c r="G97" t="s">
        <v>474</v>
      </c>
      <c r="H97" s="14" t="s">
        <v>339</v>
      </c>
      <c r="I97" t="s">
        <v>340</v>
      </c>
      <c r="J97" t="s">
        <v>611</v>
      </c>
      <c r="K97" t="s">
        <v>347</v>
      </c>
      <c r="L97" s="241" t="s">
        <v>587</v>
      </c>
      <c r="M97" s="264" t="s">
        <v>19</v>
      </c>
      <c r="N97" t="s">
        <v>340</v>
      </c>
      <c r="O97" t="s">
        <v>342</v>
      </c>
      <c r="P97">
        <v>1000</v>
      </c>
      <c r="Q97" t="s">
        <v>343</v>
      </c>
      <c r="R97" s="242">
        <v>3.5</v>
      </c>
      <c r="S97" s="242">
        <f t="shared" si="9"/>
        <v>0.35</v>
      </c>
      <c r="T97" s="242">
        <f>S97/0.72</f>
        <v>0.4861111111111111</v>
      </c>
    </row>
    <row r="98" spans="1:22" ht="30">
      <c r="A98" s="13" t="s">
        <v>479</v>
      </c>
      <c r="B98" s="13" t="s">
        <v>336</v>
      </c>
      <c r="C98" t="s">
        <v>337</v>
      </c>
      <c r="D98" t="s">
        <v>338</v>
      </c>
      <c r="E98" s="261">
        <v>301019</v>
      </c>
      <c r="F98" t="s">
        <v>632</v>
      </c>
      <c r="G98" t="s">
        <v>474</v>
      </c>
      <c r="H98" s="14" t="s">
        <v>339</v>
      </c>
      <c r="I98" t="s">
        <v>610</v>
      </c>
      <c r="J98" t="s">
        <v>611</v>
      </c>
      <c r="K98" t="s">
        <v>487</v>
      </c>
      <c r="L98" s="241" t="s">
        <v>649</v>
      </c>
      <c r="M98" s="264" t="str">
        <f>'common foods'!D65</f>
        <v>03067</v>
      </c>
      <c r="N98" t="s">
        <v>652</v>
      </c>
      <c r="O98" t="s">
        <v>344</v>
      </c>
      <c r="P98">
        <v>250</v>
      </c>
      <c r="R98" s="242">
        <v>2.5</v>
      </c>
      <c r="S98" s="242">
        <f>R98/2.5</f>
        <v>1</v>
      </c>
      <c r="T98" s="242">
        <f>S98/1</f>
        <v>1</v>
      </c>
    </row>
    <row r="99" spans="1:22" ht="30">
      <c r="A99" s="13" t="s">
        <v>479</v>
      </c>
      <c r="B99" s="13" t="s">
        <v>336</v>
      </c>
      <c r="C99" t="s">
        <v>337</v>
      </c>
      <c r="D99" t="s">
        <v>338</v>
      </c>
      <c r="E99" s="261">
        <v>301019</v>
      </c>
      <c r="F99" t="s">
        <v>632</v>
      </c>
      <c r="G99" t="s">
        <v>474</v>
      </c>
      <c r="H99" s="14" t="s">
        <v>339</v>
      </c>
      <c r="I99" t="s">
        <v>346</v>
      </c>
      <c r="J99" t="s">
        <v>611</v>
      </c>
      <c r="K99" t="s">
        <v>487</v>
      </c>
      <c r="L99" s="241" t="s">
        <v>649</v>
      </c>
      <c r="M99" s="264" t="s">
        <v>446</v>
      </c>
      <c r="N99" t="s">
        <v>652</v>
      </c>
      <c r="O99" t="s">
        <v>344</v>
      </c>
      <c r="P99">
        <v>250</v>
      </c>
      <c r="R99" s="242">
        <v>3.49</v>
      </c>
      <c r="S99" s="242">
        <f>R99/2.5</f>
        <v>1.3960000000000001</v>
      </c>
      <c r="T99" s="242">
        <f>S99/1</f>
        <v>1.3960000000000001</v>
      </c>
    </row>
    <row r="100" spans="1:22" ht="30">
      <c r="A100" s="13" t="s">
        <v>479</v>
      </c>
      <c r="B100" s="13" t="s">
        <v>336</v>
      </c>
      <c r="C100" t="s">
        <v>337</v>
      </c>
      <c r="D100" t="s">
        <v>338</v>
      </c>
      <c r="E100" s="261">
        <v>301019</v>
      </c>
      <c r="F100" t="s">
        <v>632</v>
      </c>
      <c r="G100" t="s">
        <v>474</v>
      </c>
      <c r="H100" s="14" t="s">
        <v>339</v>
      </c>
      <c r="I100" t="s">
        <v>340</v>
      </c>
      <c r="J100" t="s">
        <v>611</v>
      </c>
      <c r="K100" t="s">
        <v>487</v>
      </c>
      <c r="L100" s="241" t="s">
        <v>649</v>
      </c>
      <c r="M100" s="264" t="s">
        <v>446</v>
      </c>
      <c r="N100" t="s">
        <v>652</v>
      </c>
      <c r="O100" t="s">
        <v>344</v>
      </c>
      <c r="P100">
        <v>250</v>
      </c>
      <c r="R100" s="242">
        <v>2.5</v>
      </c>
      <c r="S100" s="242">
        <f>R100/2.5</f>
        <v>1</v>
      </c>
      <c r="T100" s="242">
        <f>S100/1</f>
        <v>1</v>
      </c>
    </row>
    <row r="101" spans="1:22" ht="45">
      <c r="A101" s="13" t="s">
        <v>479</v>
      </c>
      <c r="B101" s="13" t="s">
        <v>336</v>
      </c>
      <c r="C101" t="s">
        <v>337</v>
      </c>
      <c r="D101" t="s">
        <v>338</v>
      </c>
      <c r="E101" s="261">
        <v>231019</v>
      </c>
      <c r="F101" t="s">
        <v>632</v>
      </c>
      <c r="G101" t="s">
        <v>474</v>
      </c>
      <c r="H101" s="14" t="s">
        <v>339</v>
      </c>
      <c r="I101" t="s">
        <v>610</v>
      </c>
      <c r="J101" t="s">
        <v>611</v>
      </c>
      <c r="K101" t="s">
        <v>641</v>
      </c>
      <c r="L101" s="241" t="s">
        <v>588</v>
      </c>
      <c r="M101" s="264" t="str">
        <f>'common foods'!D160</f>
        <v>08110</v>
      </c>
      <c r="N101" t="s">
        <v>481</v>
      </c>
      <c r="O101" t="s">
        <v>342</v>
      </c>
      <c r="P101">
        <v>375</v>
      </c>
      <c r="Q101" t="s">
        <v>343</v>
      </c>
      <c r="R101" s="242">
        <v>2.19</v>
      </c>
      <c r="S101" s="242">
        <v>0.57999999999999996</v>
      </c>
      <c r="T101" s="242">
        <f t="shared" ref="T101:T106" si="10">S101/1</f>
        <v>0.57999999999999996</v>
      </c>
    </row>
    <row r="102" spans="1:22" ht="45">
      <c r="A102" s="13" t="s">
        <v>479</v>
      </c>
      <c r="B102" s="13" t="s">
        <v>336</v>
      </c>
      <c r="C102" t="s">
        <v>337</v>
      </c>
      <c r="D102" t="s">
        <v>338</v>
      </c>
      <c r="E102" s="261">
        <v>231019</v>
      </c>
      <c r="F102" t="s">
        <v>632</v>
      </c>
      <c r="G102" t="s">
        <v>474</v>
      </c>
      <c r="H102" s="14" t="s">
        <v>339</v>
      </c>
      <c r="I102" t="s">
        <v>346</v>
      </c>
      <c r="J102" t="s">
        <v>611</v>
      </c>
      <c r="K102" t="s">
        <v>641</v>
      </c>
      <c r="L102" s="241" t="s">
        <v>588</v>
      </c>
      <c r="M102" s="264" t="s">
        <v>403</v>
      </c>
      <c r="N102" t="s">
        <v>481</v>
      </c>
      <c r="O102" t="s">
        <v>342</v>
      </c>
      <c r="P102">
        <v>375</v>
      </c>
      <c r="Q102" t="s">
        <v>343</v>
      </c>
      <c r="R102" s="242">
        <v>2.19</v>
      </c>
      <c r="S102" s="242">
        <v>0.57999999999999996</v>
      </c>
      <c r="T102" s="242">
        <f t="shared" si="10"/>
        <v>0.57999999999999996</v>
      </c>
    </row>
    <row r="103" spans="1:22" ht="45">
      <c r="A103" s="13" t="s">
        <v>479</v>
      </c>
      <c r="B103" s="13" t="s">
        <v>336</v>
      </c>
      <c r="C103" t="s">
        <v>337</v>
      </c>
      <c r="D103" t="s">
        <v>338</v>
      </c>
      <c r="E103" s="261">
        <v>231019</v>
      </c>
      <c r="F103" t="s">
        <v>632</v>
      </c>
      <c r="G103" t="s">
        <v>474</v>
      </c>
      <c r="H103" s="14" t="s">
        <v>339</v>
      </c>
      <c r="I103" t="s">
        <v>340</v>
      </c>
      <c r="J103" t="s">
        <v>611</v>
      </c>
      <c r="K103" t="s">
        <v>641</v>
      </c>
      <c r="L103" s="241" t="s">
        <v>588</v>
      </c>
      <c r="M103" s="264" t="s">
        <v>403</v>
      </c>
      <c r="N103" t="s">
        <v>619</v>
      </c>
      <c r="O103" t="s">
        <v>344</v>
      </c>
      <c r="P103">
        <v>375</v>
      </c>
      <c r="Q103" t="s">
        <v>343</v>
      </c>
      <c r="R103" s="242">
        <v>2.7</v>
      </c>
      <c r="S103" s="242">
        <v>0.72</v>
      </c>
      <c r="T103" s="242">
        <f t="shared" si="10"/>
        <v>0.72</v>
      </c>
    </row>
    <row r="104" spans="1:22" ht="30">
      <c r="A104" s="13" t="s">
        <v>479</v>
      </c>
      <c r="B104" s="13" t="s">
        <v>336</v>
      </c>
      <c r="C104" t="s">
        <v>337</v>
      </c>
      <c r="D104" t="s">
        <v>338</v>
      </c>
      <c r="E104" s="261">
        <v>231019</v>
      </c>
      <c r="F104" t="s">
        <v>632</v>
      </c>
      <c r="G104" t="s">
        <v>474</v>
      </c>
      <c r="H104" s="14" t="s">
        <v>339</v>
      </c>
      <c r="I104" t="s">
        <v>610</v>
      </c>
      <c r="J104" t="s">
        <v>611</v>
      </c>
      <c r="K104" t="s">
        <v>487</v>
      </c>
      <c r="L104" s="244" t="s">
        <v>589</v>
      </c>
      <c r="M104" s="264" t="str">
        <f>'common foods'!D51</f>
        <v>03040</v>
      </c>
      <c r="N104" t="s">
        <v>628</v>
      </c>
      <c r="O104" t="s">
        <v>344</v>
      </c>
      <c r="P104">
        <v>250</v>
      </c>
      <c r="Q104" t="s">
        <v>343</v>
      </c>
      <c r="R104" s="242">
        <v>3.29</v>
      </c>
      <c r="S104" s="242">
        <v>1.32</v>
      </c>
      <c r="T104" s="242">
        <f t="shared" si="10"/>
        <v>1.32</v>
      </c>
    </row>
    <row r="105" spans="1:22" ht="30">
      <c r="A105" s="13" t="s">
        <v>479</v>
      </c>
      <c r="B105" s="13" t="s">
        <v>336</v>
      </c>
      <c r="C105" t="s">
        <v>337</v>
      </c>
      <c r="D105" t="s">
        <v>338</v>
      </c>
      <c r="E105" s="261">
        <v>231019</v>
      </c>
      <c r="F105" t="s">
        <v>632</v>
      </c>
      <c r="G105" t="s">
        <v>474</v>
      </c>
      <c r="H105" s="14" t="s">
        <v>339</v>
      </c>
      <c r="I105" t="s">
        <v>346</v>
      </c>
      <c r="J105" t="s">
        <v>611</v>
      </c>
      <c r="K105" t="s">
        <v>487</v>
      </c>
      <c r="L105" s="244" t="s">
        <v>589</v>
      </c>
      <c r="M105" s="264" t="s">
        <v>85</v>
      </c>
      <c r="N105" t="s">
        <v>628</v>
      </c>
      <c r="O105" t="s">
        <v>344</v>
      </c>
      <c r="P105">
        <v>250</v>
      </c>
      <c r="Q105" t="s">
        <v>343</v>
      </c>
      <c r="R105" s="242">
        <v>2.99</v>
      </c>
      <c r="S105" s="242">
        <f>R105/2.5</f>
        <v>1.1960000000000002</v>
      </c>
      <c r="T105" s="242">
        <f t="shared" si="10"/>
        <v>1.1960000000000002</v>
      </c>
    </row>
    <row r="106" spans="1:22" s="9" customFormat="1" ht="30">
      <c r="A106" s="107" t="s">
        <v>479</v>
      </c>
      <c r="B106" s="107" t="s">
        <v>336</v>
      </c>
      <c r="C106" s="9" t="s">
        <v>337</v>
      </c>
      <c r="D106" s="9" t="s">
        <v>338</v>
      </c>
      <c r="E106" s="260">
        <v>231019</v>
      </c>
      <c r="F106" s="9" t="s">
        <v>632</v>
      </c>
      <c r="G106" s="9" t="s">
        <v>474</v>
      </c>
      <c r="H106" s="250" t="s">
        <v>339</v>
      </c>
      <c r="I106" s="9" t="s">
        <v>340</v>
      </c>
      <c r="J106" s="9" t="s">
        <v>611</v>
      </c>
      <c r="K106" s="9" t="s">
        <v>487</v>
      </c>
      <c r="L106" s="244" t="s">
        <v>589</v>
      </c>
      <c r="M106" s="263" t="s">
        <v>85</v>
      </c>
      <c r="N106" s="9" t="s">
        <v>628</v>
      </c>
      <c r="O106" s="9" t="s">
        <v>344</v>
      </c>
      <c r="P106" s="9">
        <v>250</v>
      </c>
      <c r="Q106" t="s">
        <v>343</v>
      </c>
      <c r="R106" s="246">
        <v>3.5</v>
      </c>
      <c r="S106" s="246">
        <f>R106/2.5</f>
        <v>1.4</v>
      </c>
      <c r="T106" s="242">
        <f t="shared" si="10"/>
        <v>1.4</v>
      </c>
    </row>
    <row r="107" spans="1:22">
      <c r="A107" s="13" t="s">
        <v>479</v>
      </c>
      <c r="B107" s="13" t="s">
        <v>336</v>
      </c>
      <c r="C107" t="s">
        <v>337</v>
      </c>
      <c r="D107" t="s">
        <v>338</v>
      </c>
      <c r="E107" s="261">
        <v>231019</v>
      </c>
      <c r="F107" t="s">
        <v>632</v>
      </c>
      <c r="G107" t="s">
        <v>474</v>
      </c>
      <c r="H107" s="14" t="s">
        <v>339</v>
      </c>
      <c r="I107" t="s">
        <v>610</v>
      </c>
      <c r="J107" t="s">
        <v>611</v>
      </c>
      <c r="K107" s="9" t="s">
        <v>640</v>
      </c>
      <c r="L107" s="241" t="s">
        <v>590</v>
      </c>
      <c r="M107" s="264" t="str">
        <f>'common foods'!D92</f>
        <v>05069</v>
      </c>
      <c r="N107" t="s">
        <v>614</v>
      </c>
      <c r="O107" t="s">
        <v>614</v>
      </c>
      <c r="P107">
        <v>1000</v>
      </c>
      <c r="Q107" t="s">
        <v>343</v>
      </c>
      <c r="R107" s="242">
        <v>9.99</v>
      </c>
      <c r="S107" s="242">
        <v>1</v>
      </c>
      <c r="T107" s="242">
        <f>S107/0.75</f>
        <v>1.3333333333333333</v>
      </c>
    </row>
    <row r="108" spans="1:22">
      <c r="A108" s="13" t="s">
        <v>479</v>
      </c>
      <c r="B108" s="13" t="s">
        <v>336</v>
      </c>
      <c r="C108" t="s">
        <v>337</v>
      </c>
      <c r="D108" t="s">
        <v>338</v>
      </c>
      <c r="E108" s="261">
        <v>231019</v>
      </c>
      <c r="F108" t="s">
        <v>632</v>
      </c>
      <c r="G108" t="s">
        <v>474</v>
      </c>
      <c r="H108" s="14" t="s">
        <v>339</v>
      </c>
      <c r="I108" t="s">
        <v>346</v>
      </c>
      <c r="J108" t="s">
        <v>611</v>
      </c>
      <c r="K108" s="9" t="s">
        <v>640</v>
      </c>
      <c r="L108" s="241" t="s">
        <v>590</v>
      </c>
      <c r="M108" s="264" t="s">
        <v>132</v>
      </c>
      <c r="N108" t="s">
        <v>614</v>
      </c>
      <c r="O108" t="s">
        <v>614</v>
      </c>
      <c r="P108">
        <v>1000</v>
      </c>
      <c r="Q108" t="s">
        <v>343</v>
      </c>
      <c r="R108" s="242">
        <v>16.989999999999998</v>
      </c>
      <c r="S108" s="242">
        <v>1.7</v>
      </c>
      <c r="T108" s="242">
        <f>S108/0.75</f>
        <v>2.2666666666666666</v>
      </c>
      <c r="U108" s="242"/>
      <c r="V108" s="249"/>
    </row>
    <row r="109" spans="1:22">
      <c r="A109" s="13" t="s">
        <v>479</v>
      </c>
      <c r="B109" s="13" t="s">
        <v>336</v>
      </c>
      <c r="C109" t="s">
        <v>337</v>
      </c>
      <c r="D109" t="s">
        <v>338</v>
      </c>
      <c r="E109" s="261">
        <v>231019</v>
      </c>
      <c r="F109" t="s">
        <v>632</v>
      </c>
      <c r="G109" t="s">
        <v>474</v>
      </c>
      <c r="H109" s="14" t="s">
        <v>339</v>
      </c>
      <c r="I109" t="s">
        <v>340</v>
      </c>
      <c r="J109" t="s">
        <v>611</v>
      </c>
      <c r="K109" t="s">
        <v>640</v>
      </c>
      <c r="L109" s="241" t="s">
        <v>590</v>
      </c>
      <c r="M109" s="264" t="s">
        <v>132</v>
      </c>
      <c r="N109" t="s">
        <v>614</v>
      </c>
      <c r="O109" t="s">
        <v>614</v>
      </c>
      <c r="P109">
        <v>1000</v>
      </c>
      <c r="Q109" t="s">
        <v>343</v>
      </c>
      <c r="R109" s="242">
        <v>12.5</v>
      </c>
      <c r="S109" s="242">
        <f>R109/10</f>
        <v>1.25</v>
      </c>
      <c r="T109" s="242">
        <f>S109/0.75</f>
        <v>1.6666666666666667</v>
      </c>
    </row>
    <row r="110" spans="1:22" ht="45">
      <c r="A110" s="13" t="s">
        <v>479</v>
      </c>
      <c r="B110" s="13" t="s">
        <v>336</v>
      </c>
      <c r="C110" t="s">
        <v>337</v>
      </c>
      <c r="D110" t="s">
        <v>338</v>
      </c>
      <c r="E110" s="261">
        <v>231019</v>
      </c>
      <c r="F110" t="s">
        <v>632</v>
      </c>
      <c r="G110" t="s">
        <v>474</v>
      </c>
      <c r="H110" s="14" t="s">
        <v>339</v>
      </c>
      <c r="I110" t="s">
        <v>610</v>
      </c>
      <c r="J110" t="s">
        <v>611</v>
      </c>
      <c r="K110" t="s">
        <v>485</v>
      </c>
      <c r="L110" s="241" t="s">
        <v>620</v>
      </c>
      <c r="M110" s="264" t="str">
        <f>'common foods'!D36</f>
        <v>02033</v>
      </c>
      <c r="N110" t="s">
        <v>481</v>
      </c>
      <c r="O110" t="s">
        <v>342</v>
      </c>
      <c r="P110">
        <v>4000</v>
      </c>
      <c r="Q110" t="s">
        <v>343</v>
      </c>
      <c r="R110" s="242">
        <v>5.99</v>
      </c>
      <c r="S110" s="242">
        <f>R110/40</f>
        <v>0.14974999999999999</v>
      </c>
      <c r="T110" s="242">
        <f>S110/0.9</f>
        <v>0.16638888888888889</v>
      </c>
    </row>
    <row r="111" spans="1:22" ht="45">
      <c r="A111" s="13" t="s">
        <v>479</v>
      </c>
      <c r="B111" s="13" t="s">
        <v>336</v>
      </c>
      <c r="C111" t="s">
        <v>337</v>
      </c>
      <c r="D111" t="s">
        <v>338</v>
      </c>
      <c r="E111" s="261">
        <v>231019</v>
      </c>
      <c r="F111" t="s">
        <v>632</v>
      </c>
      <c r="G111" t="s">
        <v>474</v>
      </c>
      <c r="H111" s="14" t="s">
        <v>339</v>
      </c>
      <c r="I111" t="s">
        <v>346</v>
      </c>
      <c r="J111" t="s">
        <v>611</v>
      </c>
      <c r="K111" t="s">
        <v>485</v>
      </c>
      <c r="L111" s="241" t="s">
        <v>620</v>
      </c>
      <c r="M111" s="264" t="s">
        <v>70</v>
      </c>
      <c r="N111" t="s">
        <v>614</v>
      </c>
      <c r="O111" t="s">
        <v>614</v>
      </c>
      <c r="P111">
        <v>1000</v>
      </c>
      <c r="Q111" t="s">
        <v>343</v>
      </c>
      <c r="R111" s="242">
        <v>2.4900000000000002</v>
      </c>
      <c r="S111" s="242">
        <v>0.25</v>
      </c>
      <c r="T111" s="242">
        <f>S111/0.9</f>
        <v>0.27777777777777779</v>
      </c>
    </row>
    <row r="112" spans="1:22" ht="45">
      <c r="A112" s="13" t="s">
        <v>479</v>
      </c>
      <c r="B112" s="13" t="s">
        <v>336</v>
      </c>
      <c r="C112" t="s">
        <v>337</v>
      </c>
      <c r="D112" t="s">
        <v>338</v>
      </c>
      <c r="E112" s="261">
        <v>231019</v>
      </c>
      <c r="F112" t="s">
        <v>632</v>
      </c>
      <c r="G112" t="s">
        <v>474</v>
      </c>
      <c r="H112" s="14" t="s">
        <v>339</v>
      </c>
      <c r="I112" t="s">
        <v>340</v>
      </c>
      <c r="J112" t="s">
        <v>611</v>
      </c>
      <c r="K112" t="s">
        <v>485</v>
      </c>
      <c r="L112" s="241" t="s">
        <v>620</v>
      </c>
      <c r="M112" s="264" t="s">
        <v>70</v>
      </c>
      <c r="N112" t="s">
        <v>340</v>
      </c>
      <c r="O112" t="s">
        <v>342</v>
      </c>
      <c r="P112">
        <v>4000</v>
      </c>
      <c r="Q112" t="s">
        <v>343</v>
      </c>
      <c r="R112" s="242">
        <v>7</v>
      </c>
      <c r="S112" s="242">
        <f>R112/40</f>
        <v>0.17499999999999999</v>
      </c>
      <c r="T112" s="242">
        <f>S112/0.9</f>
        <v>0.19444444444444442</v>
      </c>
    </row>
    <row r="113" spans="1:20">
      <c r="A113" s="13" t="s">
        <v>479</v>
      </c>
      <c r="B113" s="13" t="s">
        <v>336</v>
      </c>
      <c r="C113" t="s">
        <v>337</v>
      </c>
      <c r="D113" t="s">
        <v>338</v>
      </c>
      <c r="E113" s="261">
        <v>231019</v>
      </c>
      <c r="F113" t="s">
        <v>632</v>
      </c>
      <c r="G113" t="s">
        <v>474</v>
      </c>
      <c r="H113" s="14" t="s">
        <v>339</v>
      </c>
      <c r="I113" t="s">
        <v>610</v>
      </c>
      <c r="J113" t="s">
        <v>611</v>
      </c>
      <c r="K113" t="s">
        <v>485</v>
      </c>
      <c r="L113" s="241" t="s">
        <v>591</v>
      </c>
      <c r="M113" s="264" t="str">
        <f>'common foods'!D27</f>
        <v>02023</v>
      </c>
      <c r="N113" t="s">
        <v>614</v>
      </c>
      <c r="O113" t="s">
        <v>614</v>
      </c>
      <c r="P113">
        <v>1000</v>
      </c>
      <c r="Q113" t="s">
        <v>343</v>
      </c>
      <c r="R113" s="242">
        <v>9.99</v>
      </c>
      <c r="S113" s="242">
        <f>R113/10</f>
        <v>0.999</v>
      </c>
      <c r="T113" s="242">
        <f>S113*1</f>
        <v>0.999</v>
      </c>
    </row>
    <row r="114" spans="1:20">
      <c r="A114" s="13" t="s">
        <v>479</v>
      </c>
      <c r="B114" s="13" t="s">
        <v>336</v>
      </c>
      <c r="C114" t="s">
        <v>337</v>
      </c>
      <c r="D114" t="s">
        <v>338</v>
      </c>
      <c r="E114" s="261">
        <v>231019</v>
      </c>
      <c r="F114" t="s">
        <v>632</v>
      </c>
      <c r="G114" t="s">
        <v>474</v>
      </c>
      <c r="H114" s="14" t="s">
        <v>339</v>
      </c>
      <c r="I114" t="s">
        <v>346</v>
      </c>
      <c r="J114" t="s">
        <v>611</v>
      </c>
      <c r="K114" t="s">
        <v>485</v>
      </c>
      <c r="L114" s="241" t="s">
        <v>591</v>
      </c>
      <c r="M114" s="264" t="s">
        <v>56</v>
      </c>
      <c r="N114" t="s">
        <v>614</v>
      </c>
      <c r="O114" t="s">
        <v>614</v>
      </c>
      <c r="P114">
        <v>1000</v>
      </c>
      <c r="Q114" t="s">
        <v>343</v>
      </c>
      <c r="R114" s="242">
        <v>12.99</v>
      </c>
      <c r="S114" s="242">
        <f>R114/10</f>
        <v>1.2989999999999999</v>
      </c>
      <c r="T114" s="242">
        <f>S114*1</f>
        <v>1.2989999999999999</v>
      </c>
    </row>
    <row r="115" spans="1:20">
      <c r="A115" s="13" t="s">
        <v>479</v>
      </c>
      <c r="B115" s="13" t="s">
        <v>336</v>
      </c>
      <c r="C115" t="s">
        <v>337</v>
      </c>
      <c r="D115" t="s">
        <v>338</v>
      </c>
      <c r="E115" s="261">
        <v>231019</v>
      </c>
      <c r="F115" t="s">
        <v>632</v>
      </c>
      <c r="G115" t="s">
        <v>474</v>
      </c>
      <c r="H115" s="14" t="s">
        <v>339</v>
      </c>
      <c r="I115" t="s">
        <v>340</v>
      </c>
      <c r="J115" t="s">
        <v>611</v>
      </c>
      <c r="K115" t="s">
        <v>485</v>
      </c>
      <c r="L115" s="241" t="s">
        <v>591</v>
      </c>
      <c r="M115" s="264" t="s">
        <v>56</v>
      </c>
      <c r="N115" t="s">
        <v>621</v>
      </c>
      <c r="O115" t="s">
        <v>344</v>
      </c>
      <c r="P115">
        <v>400</v>
      </c>
      <c r="Q115" t="s">
        <v>343</v>
      </c>
      <c r="R115" s="242">
        <v>4</v>
      </c>
      <c r="S115" s="242">
        <f>R115/4</f>
        <v>1</v>
      </c>
      <c r="T115" s="242">
        <f>S115*1</f>
        <v>1</v>
      </c>
    </row>
    <row r="116" spans="1:20">
      <c r="A116" s="13" t="s">
        <v>479</v>
      </c>
      <c r="B116" s="13" t="s">
        <v>336</v>
      </c>
      <c r="C116" t="s">
        <v>337</v>
      </c>
      <c r="D116" t="s">
        <v>338</v>
      </c>
      <c r="E116" s="261">
        <v>231019</v>
      </c>
      <c r="F116" t="s">
        <v>632</v>
      </c>
      <c r="G116" t="s">
        <v>474</v>
      </c>
      <c r="H116" s="14" t="s">
        <v>339</v>
      </c>
      <c r="I116" t="s">
        <v>346</v>
      </c>
      <c r="J116" t="s">
        <v>611</v>
      </c>
      <c r="K116" t="s">
        <v>485</v>
      </c>
      <c r="L116" s="241" t="s">
        <v>733</v>
      </c>
      <c r="M116" s="264" t="str">
        <f>'common foods'!D45</f>
        <v>02050</v>
      </c>
      <c r="N116" t="s">
        <v>486</v>
      </c>
      <c r="O116" t="s">
        <v>344</v>
      </c>
      <c r="P116" s="247">
        <v>500</v>
      </c>
      <c r="Q116" t="s">
        <v>343</v>
      </c>
      <c r="R116" s="242">
        <v>2.99</v>
      </c>
      <c r="S116" s="242">
        <f>R116/5</f>
        <v>0.59800000000000009</v>
      </c>
      <c r="T116" s="248">
        <f>S116/1</f>
        <v>0.59800000000000009</v>
      </c>
    </row>
    <row r="117" spans="1:20">
      <c r="A117" s="13" t="s">
        <v>479</v>
      </c>
      <c r="B117" s="13" t="s">
        <v>336</v>
      </c>
      <c r="C117" t="s">
        <v>337</v>
      </c>
      <c r="D117" t="s">
        <v>338</v>
      </c>
      <c r="E117" s="261">
        <v>231019</v>
      </c>
      <c r="F117" t="s">
        <v>632</v>
      </c>
      <c r="G117" t="s">
        <v>474</v>
      </c>
      <c r="H117" s="14" t="s">
        <v>339</v>
      </c>
      <c r="I117" t="s">
        <v>346</v>
      </c>
      <c r="J117" t="s">
        <v>611</v>
      </c>
      <c r="K117" t="s">
        <v>485</v>
      </c>
      <c r="L117" s="241" t="s">
        <v>733</v>
      </c>
      <c r="M117" s="264" t="s">
        <v>734</v>
      </c>
      <c r="N117" t="s">
        <v>486</v>
      </c>
      <c r="O117" t="s">
        <v>344</v>
      </c>
      <c r="P117" s="247">
        <v>500</v>
      </c>
      <c r="Q117" t="s">
        <v>343</v>
      </c>
      <c r="R117" s="242">
        <v>2.99</v>
      </c>
      <c r="S117" s="242">
        <f>R117/5</f>
        <v>0.59800000000000009</v>
      </c>
      <c r="T117" s="248">
        <f>S117/1</f>
        <v>0.59800000000000009</v>
      </c>
    </row>
    <row r="118" spans="1:20">
      <c r="A118" s="13" t="s">
        <v>479</v>
      </c>
      <c r="B118" s="13" t="s">
        <v>336</v>
      </c>
      <c r="C118" t="s">
        <v>337</v>
      </c>
      <c r="D118" t="s">
        <v>338</v>
      </c>
      <c r="E118" s="261">
        <v>231019</v>
      </c>
      <c r="F118" t="s">
        <v>632</v>
      </c>
      <c r="G118" t="s">
        <v>474</v>
      </c>
      <c r="H118" s="14" t="s">
        <v>339</v>
      </c>
      <c r="I118" t="s">
        <v>610</v>
      </c>
      <c r="J118" t="s">
        <v>611</v>
      </c>
      <c r="K118" t="s">
        <v>485</v>
      </c>
      <c r="L118" s="241" t="s">
        <v>733</v>
      </c>
      <c r="M118" s="264" t="s">
        <v>734</v>
      </c>
      <c r="N118" t="s">
        <v>645</v>
      </c>
      <c r="O118" t="s">
        <v>344</v>
      </c>
      <c r="P118" s="247">
        <v>1000</v>
      </c>
      <c r="Q118" t="s">
        <v>343</v>
      </c>
      <c r="R118" s="242">
        <v>4.6900000000000004</v>
      </c>
      <c r="S118" s="242">
        <f>R118/10</f>
        <v>0.46900000000000003</v>
      </c>
      <c r="T118" s="248">
        <f>S118/1</f>
        <v>0.46900000000000003</v>
      </c>
    </row>
    <row r="119" spans="1:20" ht="30">
      <c r="A119" s="13" t="s">
        <v>479</v>
      </c>
      <c r="B119" s="13" t="s">
        <v>336</v>
      </c>
      <c r="C119" t="s">
        <v>337</v>
      </c>
      <c r="D119" t="s">
        <v>338</v>
      </c>
      <c r="E119" s="261">
        <v>231019</v>
      </c>
      <c r="F119" t="s">
        <v>632</v>
      </c>
      <c r="G119" t="s">
        <v>474</v>
      </c>
      <c r="H119" s="14" t="s">
        <v>339</v>
      </c>
      <c r="I119" t="s">
        <v>610</v>
      </c>
      <c r="J119" t="s">
        <v>611</v>
      </c>
      <c r="K119" t="s">
        <v>640</v>
      </c>
      <c r="L119" s="241" t="s">
        <v>593</v>
      </c>
      <c r="M119" s="264" t="str">
        <f>'common foods'!D115</f>
        <v>05094</v>
      </c>
      <c r="N119" t="s">
        <v>481</v>
      </c>
      <c r="O119" t="s">
        <v>342</v>
      </c>
      <c r="P119">
        <v>400</v>
      </c>
      <c r="Q119" t="s">
        <v>343</v>
      </c>
      <c r="R119" s="242">
        <v>0.99</v>
      </c>
      <c r="S119" s="242">
        <v>0.25</v>
      </c>
      <c r="T119" s="248">
        <f>S119/0.6</f>
        <v>0.41666666666666669</v>
      </c>
    </row>
    <row r="120" spans="1:20" ht="30">
      <c r="A120" s="13" t="s">
        <v>479</v>
      </c>
      <c r="B120" s="13" t="s">
        <v>336</v>
      </c>
      <c r="C120" t="s">
        <v>337</v>
      </c>
      <c r="D120" t="s">
        <v>338</v>
      </c>
      <c r="E120" s="261">
        <v>231019</v>
      </c>
      <c r="F120" t="s">
        <v>632</v>
      </c>
      <c r="G120" t="s">
        <v>474</v>
      </c>
      <c r="H120" s="14" t="s">
        <v>339</v>
      </c>
      <c r="I120" t="s">
        <v>346</v>
      </c>
      <c r="J120" t="s">
        <v>611</v>
      </c>
      <c r="K120" t="s">
        <v>640</v>
      </c>
      <c r="L120" s="241" t="s">
        <v>593</v>
      </c>
      <c r="M120" s="264" t="s">
        <v>421</v>
      </c>
      <c r="N120" t="s">
        <v>481</v>
      </c>
      <c r="O120" t="s">
        <v>342</v>
      </c>
      <c r="P120">
        <v>400</v>
      </c>
      <c r="Q120" t="s">
        <v>343</v>
      </c>
      <c r="R120" s="242">
        <v>1.29</v>
      </c>
      <c r="S120" s="242">
        <v>0.32</v>
      </c>
      <c r="T120" s="248">
        <f>S120/0.6</f>
        <v>0.53333333333333333</v>
      </c>
    </row>
    <row r="121" spans="1:20" ht="30">
      <c r="A121" s="13" t="s">
        <v>479</v>
      </c>
      <c r="B121" s="13" t="s">
        <v>336</v>
      </c>
      <c r="C121" t="s">
        <v>337</v>
      </c>
      <c r="D121" t="s">
        <v>338</v>
      </c>
      <c r="E121" s="261">
        <v>231019</v>
      </c>
      <c r="F121" t="s">
        <v>632</v>
      </c>
      <c r="G121" t="s">
        <v>474</v>
      </c>
      <c r="H121" s="14" t="s">
        <v>339</v>
      </c>
      <c r="I121" t="s">
        <v>340</v>
      </c>
      <c r="J121" t="s">
        <v>611</v>
      </c>
      <c r="K121" t="s">
        <v>640</v>
      </c>
      <c r="L121" s="241" t="s">
        <v>593</v>
      </c>
      <c r="M121" s="264" t="s">
        <v>421</v>
      </c>
      <c r="N121" t="s">
        <v>622</v>
      </c>
      <c r="O121" t="s">
        <v>344</v>
      </c>
      <c r="P121">
        <v>420</v>
      </c>
      <c r="Q121" t="s">
        <v>343</v>
      </c>
      <c r="R121" s="242">
        <v>1.5</v>
      </c>
      <c r="S121" s="242">
        <v>0.36</v>
      </c>
      <c r="T121" s="248">
        <f>S121/0.6</f>
        <v>0.6</v>
      </c>
    </row>
    <row r="122" spans="1:20">
      <c r="A122" s="13" t="s">
        <v>479</v>
      </c>
      <c r="B122" s="13" t="s">
        <v>336</v>
      </c>
      <c r="C122" t="s">
        <v>337</v>
      </c>
      <c r="D122" t="s">
        <v>338</v>
      </c>
      <c r="E122" s="261">
        <v>301019</v>
      </c>
      <c r="F122" t="s">
        <v>632</v>
      </c>
      <c r="G122" t="s">
        <v>474</v>
      </c>
      <c r="H122" s="14" t="s">
        <v>339</v>
      </c>
      <c r="I122" t="s">
        <v>610</v>
      </c>
      <c r="J122" t="s">
        <v>611</v>
      </c>
      <c r="K122" t="e">
        <f>#REF!</f>
        <v>#REF!</v>
      </c>
      <c r="L122" s="241" t="s">
        <v>650</v>
      </c>
      <c r="M122" s="264" t="str">
        <f>'common foods'!D165</f>
        <v>08109</v>
      </c>
      <c r="N122" t="s">
        <v>651</v>
      </c>
      <c r="O122" t="s">
        <v>344</v>
      </c>
      <c r="P122">
        <v>300</v>
      </c>
      <c r="Q122" t="s">
        <v>343</v>
      </c>
      <c r="R122" s="242">
        <v>2.79</v>
      </c>
      <c r="S122" s="242">
        <f>R122/3</f>
        <v>0.93</v>
      </c>
      <c r="T122" s="248">
        <f>S122/1</f>
        <v>0.93</v>
      </c>
    </row>
    <row r="123" spans="1:20">
      <c r="A123" s="13" t="s">
        <v>479</v>
      </c>
      <c r="B123" s="13" t="s">
        <v>336</v>
      </c>
      <c r="C123" t="s">
        <v>337</v>
      </c>
      <c r="D123" t="s">
        <v>338</v>
      </c>
      <c r="E123" s="261">
        <v>301019</v>
      </c>
      <c r="F123" t="s">
        <v>632</v>
      </c>
      <c r="G123" t="s">
        <v>474</v>
      </c>
      <c r="H123" s="14" t="s">
        <v>339</v>
      </c>
      <c r="I123" t="s">
        <v>346</v>
      </c>
      <c r="J123" t="s">
        <v>611</v>
      </c>
      <c r="K123" t="e">
        <f>#REF!</f>
        <v>#REF!</v>
      </c>
      <c r="L123" s="241" t="s">
        <v>650</v>
      </c>
      <c r="M123" s="264" t="s">
        <v>717</v>
      </c>
      <c r="N123" t="s">
        <v>651</v>
      </c>
      <c r="O123" t="s">
        <v>344</v>
      </c>
      <c r="P123">
        <v>300</v>
      </c>
      <c r="Q123" t="s">
        <v>343</v>
      </c>
      <c r="R123" s="242">
        <v>4.49</v>
      </c>
      <c r="S123" s="242">
        <f>R123/3</f>
        <v>1.4966666666666668</v>
      </c>
      <c r="T123" s="248">
        <f>S123/1</f>
        <v>1.4966666666666668</v>
      </c>
    </row>
    <row r="124" spans="1:20">
      <c r="A124" s="13" t="s">
        <v>479</v>
      </c>
      <c r="B124" s="13" t="s">
        <v>336</v>
      </c>
      <c r="C124" t="s">
        <v>337</v>
      </c>
      <c r="D124" t="s">
        <v>338</v>
      </c>
      <c r="E124" s="261">
        <v>301019</v>
      </c>
      <c r="F124" t="s">
        <v>632</v>
      </c>
      <c r="G124" t="s">
        <v>474</v>
      </c>
      <c r="H124" s="14" t="s">
        <v>339</v>
      </c>
      <c r="I124" t="s">
        <v>340</v>
      </c>
      <c r="J124" t="s">
        <v>611</v>
      </c>
      <c r="K124" t="e">
        <f>#REF!</f>
        <v>#REF!</v>
      </c>
      <c r="L124" s="241" t="s">
        <v>650</v>
      </c>
      <c r="M124" s="264" t="s">
        <v>717</v>
      </c>
      <c r="N124" t="s">
        <v>651</v>
      </c>
      <c r="O124" t="s">
        <v>344</v>
      </c>
      <c r="P124">
        <v>300</v>
      </c>
      <c r="Q124" t="s">
        <v>343</v>
      </c>
      <c r="R124" s="242">
        <v>3.99</v>
      </c>
      <c r="S124" s="242">
        <f>R124/3</f>
        <v>1.33</v>
      </c>
      <c r="T124" s="248">
        <f>S124/1</f>
        <v>1.33</v>
      </c>
    </row>
    <row r="125" spans="1:20">
      <c r="A125" s="13" t="s">
        <v>479</v>
      </c>
      <c r="B125" s="13" t="s">
        <v>336</v>
      </c>
      <c r="C125" t="s">
        <v>337</v>
      </c>
      <c r="D125" t="s">
        <v>338</v>
      </c>
      <c r="E125" s="261">
        <v>231019</v>
      </c>
      <c r="F125" t="s">
        <v>632</v>
      </c>
      <c r="G125" t="s">
        <v>474</v>
      </c>
      <c r="H125" s="14" t="s">
        <v>339</v>
      </c>
      <c r="I125" t="s">
        <v>610</v>
      </c>
      <c r="J125" t="s">
        <v>611</v>
      </c>
      <c r="K125" t="s">
        <v>347</v>
      </c>
      <c r="L125" s="241" t="s">
        <v>594</v>
      </c>
      <c r="M125" s="264" t="str">
        <f>'common foods'!D8</f>
        <v>01007</v>
      </c>
      <c r="N125" t="s">
        <v>614</v>
      </c>
      <c r="O125" t="s">
        <v>614</v>
      </c>
      <c r="P125">
        <v>1000</v>
      </c>
      <c r="Q125" t="s">
        <v>343</v>
      </c>
      <c r="R125" s="242">
        <v>2.99</v>
      </c>
      <c r="S125" s="242">
        <v>0.3</v>
      </c>
      <c r="T125" s="242">
        <f>S125/0.64</f>
        <v>0.46875</v>
      </c>
    </row>
    <row r="126" spans="1:20">
      <c r="A126" s="13" t="s">
        <v>479</v>
      </c>
      <c r="B126" s="13" t="s">
        <v>336</v>
      </c>
      <c r="C126" t="s">
        <v>337</v>
      </c>
      <c r="D126" t="s">
        <v>338</v>
      </c>
      <c r="E126" s="261">
        <v>231019</v>
      </c>
      <c r="F126" t="s">
        <v>632</v>
      </c>
      <c r="G126" t="s">
        <v>474</v>
      </c>
      <c r="H126" s="14" t="s">
        <v>339</v>
      </c>
      <c r="I126" t="s">
        <v>346</v>
      </c>
      <c r="J126" t="s">
        <v>611</v>
      </c>
      <c r="K126" t="s">
        <v>347</v>
      </c>
      <c r="L126" s="241" t="s">
        <v>594</v>
      </c>
      <c r="M126" s="264" t="s">
        <v>24</v>
      </c>
      <c r="N126" t="s">
        <v>614</v>
      </c>
      <c r="O126" t="s">
        <v>614</v>
      </c>
      <c r="P126">
        <v>1000</v>
      </c>
      <c r="Q126" t="s">
        <v>343</v>
      </c>
      <c r="R126" s="242">
        <v>2.99</v>
      </c>
      <c r="S126" s="242">
        <v>0.3</v>
      </c>
      <c r="T126" s="242">
        <f>S126/0.64</f>
        <v>0.46875</v>
      </c>
    </row>
    <row r="127" spans="1:20">
      <c r="A127" s="13" t="s">
        <v>479</v>
      </c>
      <c r="B127" s="13" t="s">
        <v>336</v>
      </c>
      <c r="C127" t="s">
        <v>337</v>
      </c>
      <c r="D127" t="s">
        <v>338</v>
      </c>
      <c r="E127" s="261">
        <v>231019</v>
      </c>
      <c r="F127" t="s">
        <v>632</v>
      </c>
      <c r="G127" t="s">
        <v>474</v>
      </c>
      <c r="H127" s="14" t="s">
        <v>339</v>
      </c>
      <c r="I127" t="s">
        <v>340</v>
      </c>
      <c r="J127" t="s">
        <v>611</v>
      </c>
      <c r="K127" t="s">
        <v>347</v>
      </c>
      <c r="L127" s="241" t="s">
        <v>594</v>
      </c>
      <c r="M127" s="264" t="s">
        <v>24</v>
      </c>
      <c r="N127" t="s">
        <v>614</v>
      </c>
      <c r="O127" t="s">
        <v>614</v>
      </c>
      <c r="P127">
        <v>1000</v>
      </c>
      <c r="Q127" t="s">
        <v>343</v>
      </c>
      <c r="R127" s="242">
        <v>3</v>
      </c>
      <c r="S127" s="242">
        <f>R127/10</f>
        <v>0.3</v>
      </c>
      <c r="T127" s="242">
        <f>S127/0.64</f>
        <v>0.46875</v>
      </c>
    </row>
    <row r="128" spans="1:20">
      <c r="A128" s="13" t="s">
        <v>479</v>
      </c>
      <c r="B128" s="13" t="s">
        <v>336</v>
      </c>
      <c r="C128" t="s">
        <v>337</v>
      </c>
      <c r="D128" t="s">
        <v>338</v>
      </c>
      <c r="E128" s="261">
        <v>231019</v>
      </c>
      <c r="F128" t="s">
        <v>632</v>
      </c>
      <c r="G128" t="s">
        <v>474</v>
      </c>
      <c r="H128" s="14" t="s">
        <v>339</v>
      </c>
      <c r="I128" t="s">
        <v>610</v>
      </c>
      <c r="J128" t="s">
        <v>611</v>
      </c>
      <c r="K128" t="s">
        <v>487</v>
      </c>
      <c r="L128" s="244" t="s">
        <v>623</v>
      </c>
      <c r="M128" s="264" t="str">
        <f>'common foods'!D69</f>
        <v>03071</v>
      </c>
      <c r="N128" t="s">
        <v>627</v>
      </c>
      <c r="O128" t="s">
        <v>344</v>
      </c>
      <c r="P128">
        <f>75*5</f>
        <v>375</v>
      </c>
      <c r="Q128" t="s">
        <v>343</v>
      </c>
      <c r="R128" s="242">
        <v>3.89</v>
      </c>
      <c r="S128" s="242">
        <f>R128/3.75</f>
        <v>1.0373333333333334</v>
      </c>
      <c r="T128" s="246">
        <f t="shared" ref="T128:T130" si="11">S128*1</f>
        <v>1.0373333333333334</v>
      </c>
    </row>
    <row r="129" spans="1:20">
      <c r="A129" s="13" t="s">
        <v>479</v>
      </c>
      <c r="B129" s="13" t="s">
        <v>336</v>
      </c>
      <c r="C129" t="s">
        <v>337</v>
      </c>
      <c r="D129" t="s">
        <v>338</v>
      </c>
      <c r="E129" s="261">
        <v>231019</v>
      </c>
      <c r="F129" t="s">
        <v>632</v>
      </c>
      <c r="G129" t="s">
        <v>474</v>
      </c>
      <c r="H129" s="14" t="s">
        <v>339</v>
      </c>
      <c r="I129" t="s">
        <v>346</v>
      </c>
      <c r="J129" t="s">
        <v>611</v>
      </c>
      <c r="K129" t="s">
        <v>487</v>
      </c>
      <c r="L129" s="244" t="s">
        <v>623</v>
      </c>
      <c r="M129" s="264" t="s">
        <v>736</v>
      </c>
      <c r="N129" t="s">
        <v>627</v>
      </c>
      <c r="O129" t="s">
        <v>344</v>
      </c>
      <c r="P129">
        <f>75*5</f>
        <v>375</v>
      </c>
      <c r="Q129" t="s">
        <v>343</v>
      </c>
      <c r="R129" s="242">
        <v>4.49</v>
      </c>
      <c r="S129" s="242">
        <f>R129/3.75</f>
        <v>1.1973333333333334</v>
      </c>
      <c r="T129" s="246">
        <f t="shared" si="11"/>
        <v>1.1973333333333334</v>
      </c>
    </row>
    <row r="130" spans="1:20">
      <c r="A130" s="13" t="s">
        <v>479</v>
      </c>
      <c r="B130" s="13" t="s">
        <v>336</v>
      </c>
      <c r="C130" t="s">
        <v>337</v>
      </c>
      <c r="D130" t="s">
        <v>338</v>
      </c>
      <c r="E130" s="261">
        <v>231019</v>
      </c>
      <c r="F130" t="s">
        <v>632</v>
      </c>
      <c r="G130" t="s">
        <v>474</v>
      </c>
      <c r="H130" s="14" t="s">
        <v>339</v>
      </c>
      <c r="I130" t="s">
        <v>340</v>
      </c>
      <c r="J130" t="s">
        <v>611</v>
      </c>
      <c r="K130" t="s">
        <v>487</v>
      </c>
      <c r="L130" s="244" t="s">
        <v>623</v>
      </c>
      <c r="M130" s="264" t="s">
        <v>736</v>
      </c>
      <c r="N130" t="s">
        <v>627</v>
      </c>
      <c r="O130" t="s">
        <v>344</v>
      </c>
      <c r="P130">
        <f>75*5</f>
        <v>375</v>
      </c>
      <c r="Q130" t="s">
        <v>343</v>
      </c>
      <c r="R130" s="242">
        <v>4.59</v>
      </c>
      <c r="S130" s="242">
        <f>R130/3.75</f>
        <v>1.224</v>
      </c>
      <c r="T130" s="246">
        <f t="shared" si="11"/>
        <v>1.224</v>
      </c>
    </row>
    <row r="131" spans="1:20" ht="30">
      <c r="A131" s="13" t="s">
        <v>479</v>
      </c>
      <c r="B131" s="13" t="s">
        <v>336</v>
      </c>
      <c r="C131" t="s">
        <v>337</v>
      </c>
      <c r="D131" t="s">
        <v>338</v>
      </c>
      <c r="E131" s="261">
        <v>291019</v>
      </c>
      <c r="F131" t="s">
        <v>632</v>
      </c>
      <c r="G131" t="s">
        <v>474</v>
      </c>
      <c r="H131" s="14" t="s">
        <v>339</v>
      </c>
      <c r="I131" t="s">
        <v>610</v>
      </c>
      <c r="J131" t="s">
        <v>611</v>
      </c>
      <c r="K131" t="s">
        <v>640</v>
      </c>
      <c r="L131" s="243" t="s">
        <v>648</v>
      </c>
      <c r="M131" s="264" t="str">
        <f>'common foods'!D116</f>
        <v>05095</v>
      </c>
      <c r="N131" t="s">
        <v>647</v>
      </c>
      <c r="O131" t="s">
        <v>344</v>
      </c>
      <c r="P131">
        <v>400</v>
      </c>
      <c r="Q131" t="s">
        <v>343</v>
      </c>
      <c r="R131" s="242">
        <v>5.39</v>
      </c>
      <c r="S131" s="242">
        <f>R131/4</f>
        <v>1.3474999999999999</v>
      </c>
      <c r="T131" s="246">
        <f>S131/1</f>
        <v>1.3474999999999999</v>
      </c>
    </row>
    <row r="132" spans="1:20" ht="30">
      <c r="A132" s="13" t="s">
        <v>479</v>
      </c>
      <c r="B132" s="13" t="s">
        <v>336</v>
      </c>
      <c r="C132" t="s">
        <v>337</v>
      </c>
      <c r="D132" t="s">
        <v>338</v>
      </c>
      <c r="E132" s="261">
        <v>291019</v>
      </c>
      <c r="F132" t="s">
        <v>632</v>
      </c>
      <c r="G132" t="s">
        <v>474</v>
      </c>
      <c r="H132" s="14" t="s">
        <v>339</v>
      </c>
      <c r="I132" t="s">
        <v>346</v>
      </c>
      <c r="J132" t="s">
        <v>611</v>
      </c>
      <c r="K132" t="s">
        <v>640</v>
      </c>
      <c r="L132" s="243" t="s">
        <v>648</v>
      </c>
      <c r="M132" s="264" t="s">
        <v>713</v>
      </c>
      <c r="N132" t="s">
        <v>647</v>
      </c>
      <c r="O132" t="s">
        <v>344</v>
      </c>
      <c r="P132">
        <v>400</v>
      </c>
      <c r="Q132" t="s">
        <v>343</v>
      </c>
      <c r="R132" s="242">
        <v>6.09</v>
      </c>
      <c r="S132" s="242">
        <f>R132/4</f>
        <v>1.5225</v>
      </c>
      <c r="T132" s="246">
        <f>S132/1</f>
        <v>1.5225</v>
      </c>
    </row>
    <row r="133" spans="1:20" ht="30">
      <c r="A133" s="13" t="s">
        <v>479</v>
      </c>
      <c r="B133" s="13" t="s">
        <v>336</v>
      </c>
      <c r="C133" t="s">
        <v>337</v>
      </c>
      <c r="D133" t="s">
        <v>338</v>
      </c>
      <c r="E133" s="261">
        <v>291019</v>
      </c>
      <c r="F133" t="s">
        <v>632</v>
      </c>
      <c r="G133" t="s">
        <v>474</v>
      </c>
      <c r="H133" s="14" t="s">
        <v>339</v>
      </c>
      <c r="I133" t="s">
        <v>340</v>
      </c>
      <c r="J133" t="s">
        <v>611</v>
      </c>
      <c r="K133" t="s">
        <v>640</v>
      </c>
      <c r="L133" s="243" t="s">
        <v>648</v>
      </c>
      <c r="M133" s="264" t="s">
        <v>713</v>
      </c>
      <c r="N133" t="s">
        <v>647</v>
      </c>
      <c r="O133" t="s">
        <v>344</v>
      </c>
      <c r="P133">
        <v>400</v>
      </c>
      <c r="Q133" t="s">
        <v>343</v>
      </c>
      <c r="R133" s="242">
        <v>6.1</v>
      </c>
      <c r="S133" s="242">
        <f>R133/4</f>
        <v>1.5249999999999999</v>
      </c>
      <c r="T133" s="246">
        <f>S133/1</f>
        <v>1.5249999999999999</v>
      </c>
    </row>
    <row r="134" spans="1:20" ht="45">
      <c r="A134" s="13" t="s">
        <v>479</v>
      </c>
      <c r="B134" s="13" t="s">
        <v>336</v>
      </c>
      <c r="C134" t="s">
        <v>337</v>
      </c>
      <c r="D134" t="s">
        <v>338</v>
      </c>
      <c r="E134" s="261">
        <v>231019</v>
      </c>
      <c r="F134" t="s">
        <v>632</v>
      </c>
      <c r="G134" t="s">
        <v>474</v>
      </c>
      <c r="H134" s="14" t="s">
        <v>339</v>
      </c>
      <c r="I134" t="s">
        <v>610</v>
      </c>
      <c r="J134" t="s">
        <v>611</v>
      </c>
      <c r="K134" t="s">
        <v>640</v>
      </c>
      <c r="L134" s="241" t="s">
        <v>595</v>
      </c>
      <c r="M134" s="264" t="str">
        <f>'common foods'!D117</f>
        <v>05096</v>
      </c>
      <c r="N134" t="s">
        <v>624</v>
      </c>
      <c r="O134" t="s">
        <v>344</v>
      </c>
      <c r="P134">
        <v>300</v>
      </c>
      <c r="Q134" t="s">
        <v>343</v>
      </c>
      <c r="R134" s="242">
        <v>2.29</v>
      </c>
      <c r="S134" s="242">
        <v>0.76</v>
      </c>
      <c r="T134" s="248">
        <f>S134*1</f>
        <v>0.76</v>
      </c>
    </row>
    <row r="135" spans="1:20" ht="45">
      <c r="A135" s="13" t="s">
        <v>479</v>
      </c>
      <c r="B135" s="13" t="s">
        <v>336</v>
      </c>
      <c r="C135" t="s">
        <v>337</v>
      </c>
      <c r="D135" t="s">
        <v>338</v>
      </c>
      <c r="E135" s="261">
        <v>231019</v>
      </c>
      <c r="F135" t="s">
        <v>632</v>
      </c>
      <c r="G135" t="s">
        <v>474</v>
      </c>
      <c r="H135" s="14" t="s">
        <v>339</v>
      </c>
      <c r="I135" t="s">
        <v>346</v>
      </c>
      <c r="J135" t="s">
        <v>611</v>
      </c>
      <c r="K135" t="s">
        <v>640</v>
      </c>
      <c r="L135" s="241" t="s">
        <v>595</v>
      </c>
      <c r="M135" s="264" t="s">
        <v>419</v>
      </c>
      <c r="N135" t="s">
        <v>625</v>
      </c>
      <c r="O135" t="s">
        <v>344</v>
      </c>
      <c r="P135">
        <v>297</v>
      </c>
      <c r="Q135" t="s">
        <v>343</v>
      </c>
      <c r="R135" s="242">
        <v>2.99</v>
      </c>
      <c r="S135" s="242">
        <v>1</v>
      </c>
      <c r="T135" s="248">
        <f>S135*1</f>
        <v>1</v>
      </c>
    </row>
    <row r="136" spans="1:20" ht="45">
      <c r="A136" s="13" t="s">
        <v>479</v>
      </c>
      <c r="B136" s="13" t="s">
        <v>336</v>
      </c>
      <c r="C136" t="s">
        <v>337</v>
      </c>
      <c r="D136" t="s">
        <v>338</v>
      </c>
      <c r="E136" s="261">
        <v>231019</v>
      </c>
      <c r="F136" t="s">
        <v>632</v>
      </c>
      <c r="G136" t="s">
        <v>474</v>
      </c>
      <c r="H136" s="14" t="s">
        <v>339</v>
      </c>
      <c r="I136" t="s">
        <v>340</v>
      </c>
      <c r="J136" t="s">
        <v>611</v>
      </c>
      <c r="K136" t="s">
        <v>640</v>
      </c>
      <c r="L136" s="241" t="s">
        <v>595</v>
      </c>
      <c r="M136" s="264" t="s">
        <v>419</v>
      </c>
      <c r="N136" t="s">
        <v>622</v>
      </c>
      <c r="O136" t="s">
        <v>342</v>
      </c>
      <c r="P136">
        <v>450</v>
      </c>
      <c r="Q136" t="s">
        <v>343</v>
      </c>
      <c r="R136" s="242">
        <v>4.9000000000000004</v>
      </c>
      <c r="S136" s="242">
        <v>1.0900000000000001</v>
      </c>
      <c r="T136" s="248">
        <f>S136*1</f>
        <v>1.0900000000000001</v>
      </c>
    </row>
    <row r="137" spans="1:20" ht="45">
      <c r="A137" s="13" t="s">
        <v>479</v>
      </c>
      <c r="B137" s="13" t="s">
        <v>336</v>
      </c>
      <c r="C137" t="s">
        <v>337</v>
      </c>
      <c r="D137" t="s">
        <v>338</v>
      </c>
      <c r="E137" s="261">
        <v>231019</v>
      </c>
      <c r="F137" t="s">
        <v>632</v>
      </c>
      <c r="G137" t="s">
        <v>474</v>
      </c>
      <c r="H137" s="14" t="s">
        <v>339</v>
      </c>
      <c r="I137" t="s">
        <v>610</v>
      </c>
      <c r="J137" t="s">
        <v>611</v>
      </c>
      <c r="K137" t="s">
        <v>485</v>
      </c>
      <c r="L137" s="241" t="s">
        <v>596</v>
      </c>
      <c r="M137" s="264" t="str">
        <f>'common foods'!D18</f>
        <v>02013</v>
      </c>
      <c r="N137" t="s">
        <v>614</v>
      </c>
      <c r="O137" t="s">
        <v>614</v>
      </c>
      <c r="P137">
        <v>1500</v>
      </c>
      <c r="Q137" t="s">
        <v>343</v>
      </c>
      <c r="R137" s="242">
        <v>2.99</v>
      </c>
      <c r="S137" s="242">
        <f>R137/15</f>
        <v>0.19933333333333333</v>
      </c>
      <c r="T137" s="246">
        <f>S137:S137/0.75</f>
        <v>0.26577777777777778</v>
      </c>
    </row>
    <row r="138" spans="1:20" ht="45">
      <c r="A138" s="13" t="s">
        <v>479</v>
      </c>
      <c r="B138" s="13" t="s">
        <v>336</v>
      </c>
      <c r="C138" t="s">
        <v>337</v>
      </c>
      <c r="D138" t="s">
        <v>338</v>
      </c>
      <c r="E138" s="261">
        <v>231019</v>
      </c>
      <c r="F138" t="s">
        <v>632</v>
      </c>
      <c r="G138" t="s">
        <v>474</v>
      </c>
      <c r="H138" s="14" t="s">
        <v>339</v>
      </c>
      <c r="I138" t="s">
        <v>346</v>
      </c>
      <c r="J138" t="s">
        <v>611</v>
      </c>
      <c r="K138" t="s">
        <v>485</v>
      </c>
      <c r="L138" s="241" t="s">
        <v>596</v>
      </c>
      <c r="M138" s="264" t="s">
        <v>37</v>
      </c>
      <c r="N138" t="s">
        <v>614</v>
      </c>
      <c r="O138" t="s">
        <v>614</v>
      </c>
      <c r="P138">
        <v>1500</v>
      </c>
      <c r="Q138" t="s">
        <v>343</v>
      </c>
      <c r="R138" s="242">
        <v>2.4900000000000002</v>
      </c>
      <c r="S138" s="242">
        <f>R138/15</f>
        <v>0.16600000000000001</v>
      </c>
      <c r="T138" s="246">
        <f>S138:S138/0.75</f>
        <v>0.22133333333333335</v>
      </c>
    </row>
    <row r="139" spans="1:20" ht="45">
      <c r="A139" s="13" t="s">
        <v>479</v>
      </c>
      <c r="B139" s="13" t="s">
        <v>336</v>
      </c>
      <c r="C139" t="s">
        <v>337</v>
      </c>
      <c r="D139" t="s">
        <v>338</v>
      </c>
      <c r="E139" s="261">
        <v>231019</v>
      </c>
      <c r="F139" t="s">
        <v>632</v>
      </c>
      <c r="G139" t="s">
        <v>474</v>
      </c>
      <c r="H139" s="14" t="s">
        <v>339</v>
      </c>
      <c r="I139" t="s">
        <v>340</v>
      </c>
      <c r="J139" t="s">
        <v>611</v>
      </c>
      <c r="K139" t="s">
        <v>485</v>
      </c>
      <c r="L139" s="241" t="s">
        <v>596</v>
      </c>
      <c r="M139" s="264" t="s">
        <v>37</v>
      </c>
      <c r="N139" t="s">
        <v>614</v>
      </c>
      <c r="O139" t="s">
        <v>614</v>
      </c>
      <c r="P139">
        <v>1500</v>
      </c>
      <c r="Q139" t="s">
        <v>343</v>
      </c>
      <c r="R139" s="242">
        <v>2</v>
      </c>
      <c r="S139" s="242">
        <f>R139/15</f>
        <v>0.13333333333333333</v>
      </c>
      <c r="T139" s="246">
        <f>S139:S139/0.75</f>
        <v>0.17777777777777778</v>
      </c>
    </row>
    <row r="140" spans="1:20">
      <c r="A140" s="13" t="s">
        <v>479</v>
      </c>
      <c r="B140" s="13" t="s">
        <v>336</v>
      </c>
      <c r="C140" t="s">
        <v>337</v>
      </c>
      <c r="D140" t="s">
        <v>338</v>
      </c>
      <c r="E140" s="261">
        <v>231019</v>
      </c>
      <c r="F140" t="s">
        <v>632</v>
      </c>
      <c r="G140" t="s">
        <v>474</v>
      </c>
      <c r="H140" s="14" t="s">
        <v>339</v>
      </c>
      <c r="I140" t="s">
        <v>610</v>
      </c>
      <c r="J140" t="s">
        <v>611</v>
      </c>
      <c r="K140" t="s">
        <v>485</v>
      </c>
      <c r="L140" s="241" t="s">
        <v>597</v>
      </c>
      <c r="M140" s="264" t="str">
        <f>'common foods'!D19</f>
        <v>02014</v>
      </c>
      <c r="N140" t="s">
        <v>614</v>
      </c>
      <c r="O140" t="s">
        <v>614</v>
      </c>
      <c r="P140">
        <v>160</v>
      </c>
      <c r="Q140" t="s">
        <v>343</v>
      </c>
      <c r="R140" s="242">
        <v>1.49</v>
      </c>
      <c r="S140" s="242">
        <f>R140/1.6</f>
        <v>0.93124999999999991</v>
      </c>
      <c r="T140" s="242">
        <f>S140/0.88</f>
        <v>1.0582386363636362</v>
      </c>
    </row>
    <row r="141" spans="1:20">
      <c r="A141" s="13" t="s">
        <v>479</v>
      </c>
      <c r="B141" s="13" t="s">
        <v>336</v>
      </c>
      <c r="C141" t="s">
        <v>337</v>
      </c>
      <c r="D141" t="s">
        <v>338</v>
      </c>
      <c r="E141" s="261">
        <v>231019</v>
      </c>
      <c r="F141" t="s">
        <v>632</v>
      </c>
      <c r="G141" t="s">
        <v>474</v>
      </c>
      <c r="H141" s="14" t="s">
        <v>339</v>
      </c>
      <c r="I141" t="s">
        <v>346</v>
      </c>
      <c r="J141" t="s">
        <v>611</v>
      </c>
      <c r="K141" t="s">
        <v>485</v>
      </c>
      <c r="L141" s="241" t="s">
        <v>597</v>
      </c>
      <c r="M141" s="264" t="s">
        <v>39</v>
      </c>
      <c r="N141" t="s">
        <v>614</v>
      </c>
      <c r="O141" t="s">
        <v>614</v>
      </c>
      <c r="P141">
        <v>160</v>
      </c>
      <c r="Q141" t="s">
        <v>343</v>
      </c>
      <c r="R141" s="242">
        <v>1.79</v>
      </c>
      <c r="S141" s="242">
        <f>R141/1.6</f>
        <v>1.1187499999999999</v>
      </c>
      <c r="T141" s="242">
        <f>S141/0.88</f>
        <v>1.2713068181818181</v>
      </c>
    </row>
    <row r="142" spans="1:20">
      <c r="A142" s="13" t="s">
        <v>479</v>
      </c>
      <c r="B142" s="13" t="s">
        <v>336</v>
      </c>
      <c r="C142" t="s">
        <v>337</v>
      </c>
      <c r="D142" t="s">
        <v>338</v>
      </c>
      <c r="E142" s="261">
        <v>231019</v>
      </c>
      <c r="F142" t="s">
        <v>632</v>
      </c>
      <c r="G142" t="s">
        <v>474</v>
      </c>
      <c r="H142" s="14" t="s">
        <v>339</v>
      </c>
      <c r="I142" t="s">
        <v>340</v>
      </c>
      <c r="J142" t="s">
        <v>611</v>
      </c>
      <c r="K142" t="s">
        <v>485</v>
      </c>
      <c r="L142" s="241" t="s">
        <v>597</v>
      </c>
      <c r="M142" s="264" t="s">
        <v>39</v>
      </c>
      <c r="N142" t="s">
        <v>614</v>
      </c>
      <c r="O142" t="s">
        <v>614</v>
      </c>
      <c r="P142">
        <v>160</v>
      </c>
      <c r="Q142" t="s">
        <v>343</v>
      </c>
      <c r="R142" s="242">
        <v>1.8</v>
      </c>
      <c r="S142" s="242">
        <f>R142/1.6</f>
        <v>1.125</v>
      </c>
      <c r="T142" s="242">
        <f>S142/0.88</f>
        <v>1.2784090909090908</v>
      </c>
    </row>
    <row r="143" spans="1:20" ht="30">
      <c r="A143" s="13" t="s">
        <v>479</v>
      </c>
      <c r="B143" s="13" t="s">
        <v>336</v>
      </c>
      <c r="C143" t="s">
        <v>337</v>
      </c>
      <c r="D143" t="s">
        <v>338</v>
      </c>
      <c r="E143" s="261">
        <v>231019</v>
      </c>
      <c r="F143" t="s">
        <v>632</v>
      </c>
      <c r="G143" t="s">
        <v>474</v>
      </c>
      <c r="H143" s="14" t="s">
        <v>339</v>
      </c>
      <c r="I143" t="s">
        <v>610</v>
      </c>
      <c r="J143" t="s">
        <v>646</v>
      </c>
      <c r="K143" t="s">
        <v>485</v>
      </c>
      <c r="L143" s="241" t="s">
        <v>598</v>
      </c>
      <c r="M143" s="264" t="str">
        <f>'common foods'!D37</f>
        <v>02035</v>
      </c>
      <c r="N143" t="s">
        <v>614</v>
      </c>
      <c r="O143" t="s">
        <v>614</v>
      </c>
      <c r="P143" s="9">
        <v>950</v>
      </c>
      <c r="Q143" t="s">
        <v>343</v>
      </c>
      <c r="R143" s="242">
        <v>1.99</v>
      </c>
      <c r="S143" s="242">
        <f>R143/9.5</f>
        <v>0.20947368421052631</v>
      </c>
      <c r="T143" s="242">
        <f>S143/0.72</f>
        <v>0.29093567251461988</v>
      </c>
    </row>
    <row r="144" spans="1:20" ht="30">
      <c r="A144" s="13" t="s">
        <v>479</v>
      </c>
      <c r="B144" s="13" t="s">
        <v>336</v>
      </c>
      <c r="C144" t="s">
        <v>337</v>
      </c>
      <c r="D144" t="s">
        <v>338</v>
      </c>
      <c r="E144" s="261">
        <v>231019</v>
      </c>
      <c r="F144" t="s">
        <v>632</v>
      </c>
      <c r="G144" t="s">
        <v>474</v>
      </c>
      <c r="H144" s="14" t="s">
        <v>339</v>
      </c>
      <c r="I144" t="s">
        <v>346</v>
      </c>
      <c r="J144" t="s">
        <v>611</v>
      </c>
      <c r="K144" t="s">
        <v>485</v>
      </c>
      <c r="L144" s="241" t="s">
        <v>598</v>
      </c>
      <c r="M144" s="264" t="s">
        <v>74</v>
      </c>
      <c r="N144" t="s">
        <v>614</v>
      </c>
      <c r="O144" t="s">
        <v>614</v>
      </c>
      <c r="P144" s="245">
        <v>1000</v>
      </c>
      <c r="Q144" t="s">
        <v>343</v>
      </c>
      <c r="R144" s="242">
        <v>2.99</v>
      </c>
      <c r="S144" s="242">
        <f>R144/10</f>
        <v>0.29900000000000004</v>
      </c>
      <c r="T144" s="242">
        <f>S144/0.72</f>
        <v>0.41527777777777786</v>
      </c>
    </row>
    <row r="145" spans="1:20" ht="30">
      <c r="A145" s="13" t="s">
        <v>479</v>
      </c>
      <c r="B145" s="13" t="s">
        <v>336</v>
      </c>
      <c r="C145" t="s">
        <v>337</v>
      </c>
      <c r="D145" t="s">
        <v>338</v>
      </c>
      <c r="E145" s="261">
        <v>231019</v>
      </c>
      <c r="F145" t="s">
        <v>632</v>
      </c>
      <c r="G145" t="s">
        <v>474</v>
      </c>
      <c r="H145" s="14" t="s">
        <v>339</v>
      </c>
      <c r="I145" t="s">
        <v>340</v>
      </c>
      <c r="J145" t="s">
        <v>611</v>
      </c>
      <c r="K145" t="s">
        <v>485</v>
      </c>
      <c r="L145" s="241" t="s">
        <v>598</v>
      </c>
      <c r="M145" s="264" t="s">
        <v>74</v>
      </c>
      <c r="N145" t="s">
        <v>614</v>
      </c>
      <c r="O145" t="s">
        <v>614</v>
      </c>
      <c r="P145" s="245">
        <v>1000</v>
      </c>
      <c r="Q145" t="s">
        <v>343</v>
      </c>
      <c r="R145" s="242">
        <v>3</v>
      </c>
      <c r="S145" s="242">
        <f>R145/10</f>
        <v>0.3</v>
      </c>
      <c r="T145" s="242">
        <f>S145/0.72</f>
        <v>0.41666666666666669</v>
      </c>
    </row>
    <row r="146" spans="1:20">
      <c r="A146" s="13" t="s">
        <v>479</v>
      </c>
      <c r="B146" s="13" t="s">
        <v>336</v>
      </c>
      <c r="C146" t="s">
        <v>337</v>
      </c>
      <c r="D146" t="s">
        <v>338</v>
      </c>
      <c r="E146" s="261">
        <v>231019</v>
      </c>
      <c r="F146" t="s">
        <v>632</v>
      </c>
      <c r="G146" t="s">
        <v>474</v>
      </c>
      <c r="H146" s="14" t="s">
        <v>339</v>
      </c>
      <c r="I146" t="s">
        <v>610</v>
      </c>
      <c r="J146" t="s">
        <v>611</v>
      </c>
      <c r="K146" t="s">
        <v>774</v>
      </c>
      <c r="L146" s="241" t="s">
        <v>599</v>
      </c>
      <c r="M146" s="264" t="str">
        <f>'common foods'!D71</f>
        <v>04057</v>
      </c>
      <c r="N146" t="s">
        <v>495</v>
      </c>
      <c r="O146" t="s">
        <v>344</v>
      </c>
      <c r="P146">
        <v>1000</v>
      </c>
      <c r="Q146" t="s">
        <v>343</v>
      </c>
      <c r="R146" s="242">
        <v>9.89</v>
      </c>
      <c r="S146" s="242">
        <v>0.99</v>
      </c>
      <c r="T146" s="246">
        <f>S146*1</f>
        <v>0.99</v>
      </c>
    </row>
    <row r="147" spans="1:20">
      <c r="A147" s="13" t="s">
        <v>479</v>
      </c>
      <c r="B147" s="13" t="s">
        <v>336</v>
      </c>
      <c r="C147" t="s">
        <v>337</v>
      </c>
      <c r="D147" t="s">
        <v>338</v>
      </c>
      <c r="E147" s="261">
        <v>231019</v>
      </c>
      <c r="F147" t="s">
        <v>632</v>
      </c>
      <c r="G147" t="s">
        <v>474</v>
      </c>
      <c r="H147" s="14" t="s">
        <v>339</v>
      </c>
      <c r="I147" t="s">
        <v>346</v>
      </c>
      <c r="J147" t="s">
        <v>611</v>
      </c>
      <c r="K147" t="s">
        <v>774</v>
      </c>
      <c r="L147" s="241" t="s">
        <v>599</v>
      </c>
      <c r="M147" s="264" t="s">
        <v>107</v>
      </c>
      <c r="N147" t="s">
        <v>495</v>
      </c>
      <c r="O147" t="s">
        <v>344</v>
      </c>
      <c r="P147">
        <v>1000</v>
      </c>
      <c r="Q147" t="s">
        <v>343</v>
      </c>
      <c r="R147" s="242">
        <v>10.99</v>
      </c>
      <c r="S147" s="242">
        <v>1.1000000000000001</v>
      </c>
      <c r="T147" s="246">
        <f>S147*1</f>
        <v>1.1000000000000001</v>
      </c>
    </row>
    <row r="148" spans="1:20">
      <c r="A148" s="13" t="s">
        <v>479</v>
      </c>
      <c r="B148" s="13" t="s">
        <v>336</v>
      </c>
      <c r="C148" t="s">
        <v>337</v>
      </c>
      <c r="D148" t="s">
        <v>338</v>
      </c>
      <c r="E148" s="261">
        <v>231019</v>
      </c>
      <c r="F148" t="s">
        <v>632</v>
      </c>
      <c r="G148" t="s">
        <v>474</v>
      </c>
      <c r="H148" s="14" t="s">
        <v>339</v>
      </c>
      <c r="I148" t="s">
        <v>340</v>
      </c>
      <c r="J148" t="s">
        <v>611</v>
      </c>
      <c r="K148" t="s">
        <v>774</v>
      </c>
      <c r="L148" s="241" t="s">
        <v>599</v>
      </c>
      <c r="M148" s="264" t="s">
        <v>107</v>
      </c>
      <c r="N148" t="s">
        <v>340</v>
      </c>
      <c r="O148" t="s">
        <v>342</v>
      </c>
      <c r="P148">
        <v>1000</v>
      </c>
      <c r="Q148" t="s">
        <v>343</v>
      </c>
      <c r="R148" s="242">
        <v>9</v>
      </c>
      <c r="S148" s="242">
        <f>R148/10</f>
        <v>0.9</v>
      </c>
      <c r="T148" s="246">
        <f>S148*1</f>
        <v>0.9</v>
      </c>
    </row>
    <row r="149" spans="1:20">
      <c r="A149" s="13" t="s">
        <v>479</v>
      </c>
      <c r="B149" s="13" t="s">
        <v>336</v>
      </c>
      <c r="C149" t="s">
        <v>337</v>
      </c>
      <c r="D149" t="s">
        <v>338</v>
      </c>
      <c r="E149" s="261">
        <v>231019</v>
      </c>
      <c r="F149" t="s">
        <v>632</v>
      </c>
      <c r="G149" t="s">
        <v>474</v>
      </c>
      <c r="H149" s="14" t="s">
        <v>339</v>
      </c>
      <c r="I149" t="s">
        <v>610</v>
      </c>
      <c r="J149" t="s">
        <v>611</v>
      </c>
      <c r="K149" t="s">
        <v>642</v>
      </c>
      <c r="L149" s="241" t="s">
        <v>600</v>
      </c>
      <c r="M149" s="264" t="str">
        <f>'common foods'!D126</f>
        <v>06091</v>
      </c>
      <c r="N149" t="s">
        <v>612</v>
      </c>
      <c r="O149" t="s">
        <v>342</v>
      </c>
      <c r="P149">
        <v>3000</v>
      </c>
      <c r="Q149" t="s">
        <v>343</v>
      </c>
      <c r="R149" s="242">
        <v>7.19</v>
      </c>
      <c r="S149" s="242">
        <f>R149/30</f>
        <v>0.23966666666666667</v>
      </c>
      <c r="T149" s="246">
        <f t="shared" ref="T149:T154" si="12">S149*1</f>
        <v>0.23966666666666667</v>
      </c>
    </row>
    <row r="150" spans="1:20">
      <c r="A150" s="13" t="s">
        <v>479</v>
      </c>
      <c r="B150" s="13" t="s">
        <v>336</v>
      </c>
      <c r="C150" t="s">
        <v>337</v>
      </c>
      <c r="D150" t="s">
        <v>338</v>
      </c>
      <c r="E150" s="261">
        <v>231019</v>
      </c>
      <c r="F150" t="s">
        <v>632</v>
      </c>
      <c r="G150" t="s">
        <v>474</v>
      </c>
      <c r="H150" s="14" t="s">
        <v>339</v>
      </c>
      <c r="I150" t="s">
        <v>346</v>
      </c>
      <c r="J150" t="s">
        <v>611</v>
      </c>
      <c r="K150" t="s">
        <v>642</v>
      </c>
      <c r="L150" s="241" t="s">
        <v>600</v>
      </c>
      <c r="M150" s="264" t="s">
        <v>171</v>
      </c>
      <c r="N150" t="s">
        <v>340</v>
      </c>
      <c r="O150" t="s">
        <v>342</v>
      </c>
      <c r="P150">
        <v>2000</v>
      </c>
      <c r="Q150" t="s">
        <v>343</v>
      </c>
      <c r="R150" s="242">
        <v>5</v>
      </c>
      <c r="S150" s="242">
        <f>R150/20</f>
        <v>0.25</v>
      </c>
      <c r="T150" s="246">
        <f>S150*1</f>
        <v>0.25</v>
      </c>
    </row>
    <row r="151" spans="1:20">
      <c r="A151" s="13" t="s">
        <v>479</v>
      </c>
      <c r="B151" s="13" t="s">
        <v>336</v>
      </c>
      <c r="C151" t="s">
        <v>337</v>
      </c>
      <c r="D151" t="s">
        <v>338</v>
      </c>
      <c r="E151" s="261">
        <v>231019</v>
      </c>
      <c r="F151" t="s">
        <v>632</v>
      </c>
      <c r="G151" t="s">
        <v>474</v>
      </c>
      <c r="H151" s="14" t="s">
        <v>339</v>
      </c>
      <c r="I151" t="s">
        <v>340</v>
      </c>
      <c r="J151" t="s">
        <v>611</v>
      </c>
      <c r="K151" t="s">
        <v>642</v>
      </c>
      <c r="L151" s="241" t="s">
        <v>600</v>
      </c>
      <c r="M151" s="264" t="s">
        <v>171</v>
      </c>
      <c r="N151" t="s">
        <v>612</v>
      </c>
      <c r="O151" t="s">
        <v>342</v>
      </c>
      <c r="P151">
        <v>3000</v>
      </c>
      <c r="Q151" t="s">
        <v>343</v>
      </c>
      <c r="R151" s="242">
        <v>7.5</v>
      </c>
      <c r="S151" s="242">
        <f>R151/30</f>
        <v>0.25</v>
      </c>
      <c r="T151" s="246">
        <f t="shared" si="12"/>
        <v>0.25</v>
      </c>
    </row>
    <row r="152" spans="1:20" s="9" customFormat="1" ht="30">
      <c r="A152" s="13" t="s">
        <v>479</v>
      </c>
      <c r="B152" s="13" t="s">
        <v>336</v>
      </c>
      <c r="C152" t="s">
        <v>337</v>
      </c>
      <c r="D152" t="s">
        <v>338</v>
      </c>
      <c r="E152" s="261">
        <v>231019</v>
      </c>
      <c r="F152" t="s">
        <v>632</v>
      </c>
      <c r="G152" t="s">
        <v>474</v>
      </c>
      <c r="H152" s="14" t="s">
        <v>339</v>
      </c>
      <c r="I152" s="9" t="s">
        <v>610</v>
      </c>
      <c r="J152" s="9" t="s">
        <v>611</v>
      </c>
      <c r="K152" s="9" t="s">
        <v>487</v>
      </c>
      <c r="L152" s="244" t="s">
        <v>601</v>
      </c>
      <c r="M152" s="263" t="str">
        <f>'common foods'!D53</f>
        <v>03047</v>
      </c>
      <c r="N152" s="9" t="s">
        <v>492</v>
      </c>
      <c r="O152" s="9" t="s">
        <v>344</v>
      </c>
      <c r="P152" s="9">
        <v>425</v>
      </c>
      <c r="Q152" t="s">
        <v>343</v>
      </c>
      <c r="R152" s="246">
        <v>3.99</v>
      </c>
      <c r="S152" s="246">
        <v>0.94</v>
      </c>
      <c r="T152" s="246">
        <f t="shared" si="12"/>
        <v>0.94</v>
      </c>
    </row>
    <row r="153" spans="1:20" s="9" customFormat="1" ht="30">
      <c r="A153" s="13" t="s">
        <v>479</v>
      </c>
      <c r="B153" s="13" t="s">
        <v>336</v>
      </c>
      <c r="C153" t="s">
        <v>337</v>
      </c>
      <c r="D153" t="s">
        <v>338</v>
      </c>
      <c r="E153" s="261">
        <v>231019</v>
      </c>
      <c r="F153" t="s">
        <v>632</v>
      </c>
      <c r="G153" t="s">
        <v>474</v>
      </c>
      <c r="H153" s="14" t="s">
        <v>339</v>
      </c>
      <c r="I153" s="9" t="s">
        <v>346</v>
      </c>
      <c r="J153" s="9" t="s">
        <v>611</v>
      </c>
      <c r="K153" s="9" t="s">
        <v>487</v>
      </c>
      <c r="L153" s="244" t="s">
        <v>601</v>
      </c>
      <c r="M153" s="263" t="s">
        <v>88</v>
      </c>
      <c r="N153" s="9" t="s">
        <v>492</v>
      </c>
      <c r="O153" s="9" t="s">
        <v>344</v>
      </c>
      <c r="P153" s="9">
        <v>525</v>
      </c>
      <c r="Q153" t="s">
        <v>343</v>
      </c>
      <c r="R153" s="246">
        <v>4.79</v>
      </c>
      <c r="S153" s="246">
        <v>0.91</v>
      </c>
      <c r="T153" s="246">
        <f t="shared" si="12"/>
        <v>0.91</v>
      </c>
    </row>
    <row r="154" spans="1:20" s="9" customFormat="1" ht="30">
      <c r="A154" s="13" t="s">
        <v>479</v>
      </c>
      <c r="B154" s="13" t="s">
        <v>336</v>
      </c>
      <c r="C154" t="s">
        <v>337</v>
      </c>
      <c r="D154" t="s">
        <v>338</v>
      </c>
      <c r="E154" s="261">
        <v>231019</v>
      </c>
      <c r="F154" t="s">
        <v>632</v>
      </c>
      <c r="G154" t="s">
        <v>474</v>
      </c>
      <c r="H154" s="14" t="s">
        <v>339</v>
      </c>
      <c r="I154" s="9" t="s">
        <v>340</v>
      </c>
      <c r="J154" s="9" t="s">
        <v>611</v>
      </c>
      <c r="K154" s="9" t="s">
        <v>487</v>
      </c>
      <c r="L154" s="244" t="s">
        <v>601</v>
      </c>
      <c r="M154" s="263" t="s">
        <v>88</v>
      </c>
      <c r="N154" s="9" t="s">
        <v>492</v>
      </c>
      <c r="O154" s="9" t="s">
        <v>344</v>
      </c>
      <c r="P154" s="9">
        <v>525</v>
      </c>
      <c r="Q154" t="s">
        <v>343</v>
      </c>
      <c r="R154" s="246">
        <v>4.79</v>
      </c>
      <c r="S154" s="246">
        <v>0.91</v>
      </c>
      <c r="T154" s="246">
        <f t="shared" si="12"/>
        <v>0.91</v>
      </c>
    </row>
    <row r="155" spans="1:20">
      <c r="A155" s="13" t="s">
        <v>479</v>
      </c>
      <c r="B155" s="13" t="s">
        <v>336</v>
      </c>
      <c r="C155" t="s">
        <v>337</v>
      </c>
      <c r="D155" t="s">
        <v>338</v>
      </c>
      <c r="E155" s="261">
        <v>231019</v>
      </c>
      <c r="F155" t="s">
        <v>632</v>
      </c>
      <c r="G155" t="s">
        <v>474</v>
      </c>
      <c r="H155" s="14" t="s">
        <v>339</v>
      </c>
      <c r="I155" t="s">
        <v>610</v>
      </c>
      <c r="J155" t="s">
        <v>611</v>
      </c>
      <c r="K155" s="9" t="s">
        <v>487</v>
      </c>
      <c r="L155" s="241" t="s">
        <v>602</v>
      </c>
      <c r="M155" s="264" t="str">
        <f>'common foods'!D59</f>
        <v>03055</v>
      </c>
      <c r="N155" t="s">
        <v>612</v>
      </c>
      <c r="O155" t="s">
        <v>342</v>
      </c>
      <c r="P155">
        <v>1000</v>
      </c>
      <c r="Q155" t="s">
        <v>343</v>
      </c>
      <c r="R155" s="242">
        <v>1.59</v>
      </c>
      <c r="S155" s="242">
        <v>0.16</v>
      </c>
      <c r="T155" s="242">
        <f>S155/2.4</f>
        <v>6.6666666666666666E-2</v>
      </c>
    </row>
    <row r="156" spans="1:20">
      <c r="A156" s="13" t="s">
        <v>479</v>
      </c>
      <c r="B156" s="13" t="s">
        <v>336</v>
      </c>
      <c r="C156" t="s">
        <v>337</v>
      </c>
      <c r="D156" t="s">
        <v>338</v>
      </c>
      <c r="E156" s="261">
        <v>231019</v>
      </c>
      <c r="F156" t="s">
        <v>632</v>
      </c>
      <c r="G156" t="s">
        <v>474</v>
      </c>
      <c r="H156" s="14" t="s">
        <v>339</v>
      </c>
      <c r="I156" t="s">
        <v>346</v>
      </c>
      <c r="J156" t="s">
        <v>611</v>
      </c>
      <c r="K156" s="9" t="s">
        <v>487</v>
      </c>
      <c r="L156" s="241" t="s">
        <v>602</v>
      </c>
      <c r="M156" s="264" t="s">
        <v>102</v>
      </c>
      <c r="N156" t="s">
        <v>612</v>
      </c>
      <c r="O156" t="s">
        <v>342</v>
      </c>
      <c r="P156">
        <v>1000</v>
      </c>
      <c r="Q156" t="s">
        <v>343</v>
      </c>
      <c r="R156" s="242">
        <v>1.79</v>
      </c>
      <c r="S156" s="242">
        <v>0.18</v>
      </c>
      <c r="T156" s="242">
        <f>S156/2.4</f>
        <v>7.4999999999999997E-2</v>
      </c>
    </row>
    <row r="157" spans="1:20">
      <c r="A157" s="13" t="s">
        <v>479</v>
      </c>
      <c r="B157" s="13" t="s">
        <v>336</v>
      </c>
      <c r="C157" t="s">
        <v>337</v>
      </c>
      <c r="D157" t="s">
        <v>338</v>
      </c>
      <c r="E157" s="261">
        <v>231019</v>
      </c>
      <c r="F157" t="s">
        <v>632</v>
      </c>
      <c r="G157" t="s">
        <v>474</v>
      </c>
      <c r="H157" s="14" t="s">
        <v>339</v>
      </c>
      <c r="I157" t="s">
        <v>340</v>
      </c>
      <c r="J157" t="s">
        <v>611</v>
      </c>
      <c r="K157" s="9" t="s">
        <v>487</v>
      </c>
      <c r="L157" s="241" t="s">
        <v>602</v>
      </c>
      <c r="M157" s="264" t="s">
        <v>102</v>
      </c>
      <c r="N157" t="s">
        <v>626</v>
      </c>
      <c r="O157" t="s">
        <v>344</v>
      </c>
      <c r="P157">
        <v>5000</v>
      </c>
      <c r="Q157" t="s">
        <v>343</v>
      </c>
      <c r="R157" s="242">
        <v>10</v>
      </c>
      <c r="S157" s="242">
        <v>0.2</v>
      </c>
      <c r="T157" s="242">
        <f>S157/2.4</f>
        <v>8.3333333333333343E-2</v>
      </c>
    </row>
    <row r="158" spans="1:20" ht="15.75">
      <c r="A158" s="13" t="s">
        <v>479</v>
      </c>
      <c r="B158" s="13" t="s">
        <v>336</v>
      </c>
      <c r="C158" t="s">
        <v>337</v>
      </c>
      <c r="D158" t="s">
        <v>338</v>
      </c>
      <c r="E158" s="261">
        <v>231019</v>
      </c>
      <c r="F158" t="s">
        <v>632</v>
      </c>
      <c r="G158" t="s">
        <v>474</v>
      </c>
      <c r="H158" s="14" t="s">
        <v>339</v>
      </c>
      <c r="I158" t="s">
        <v>610</v>
      </c>
      <c r="J158" t="s">
        <v>611</v>
      </c>
      <c r="K158" s="9" t="s">
        <v>640</v>
      </c>
      <c r="L158" s="37" t="s">
        <v>143</v>
      </c>
      <c r="M158" s="264" t="str">
        <f>'common foods'!D101</f>
        <v>05079</v>
      </c>
      <c r="N158" t="s">
        <v>614</v>
      </c>
      <c r="O158" t="s">
        <v>614</v>
      </c>
      <c r="P158">
        <v>1000</v>
      </c>
      <c r="Q158" t="s">
        <v>343</v>
      </c>
      <c r="R158" s="242">
        <v>22.79</v>
      </c>
      <c r="S158" s="242">
        <v>2.2799999999999998</v>
      </c>
      <c r="T158" s="242">
        <f>S158/0.85</f>
        <v>2.6823529411764704</v>
      </c>
    </row>
    <row r="159" spans="1:20" ht="15.75">
      <c r="A159" s="13" t="s">
        <v>479</v>
      </c>
      <c r="B159" s="13" t="s">
        <v>336</v>
      </c>
      <c r="C159" t="s">
        <v>337</v>
      </c>
      <c r="D159" t="s">
        <v>338</v>
      </c>
      <c r="E159" s="261">
        <v>231019</v>
      </c>
      <c r="F159" t="s">
        <v>632</v>
      </c>
      <c r="G159" t="s">
        <v>474</v>
      </c>
      <c r="H159" s="14" t="s">
        <v>339</v>
      </c>
      <c r="I159" t="s">
        <v>346</v>
      </c>
      <c r="J159" t="s">
        <v>611</v>
      </c>
      <c r="K159" s="9" t="s">
        <v>640</v>
      </c>
      <c r="L159" s="37" t="s">
        <v>143</v>
      </c>
      <c r="M159" s="264" t="s">
        <v>144</v>
      </c>
      <c r="N159" t="s">
        <v>614</v>
      </c>
      <c r="O159" t="s">
        <v>614</v>
      </c>
      <c r="P159">
        <v>1000</v>
      </c>
      <c r="Q159" t="s">
        <v>343</v>
      </c>
      <c r="R159" s="242">
        <v>22.99</v>
      </c>
      <c r="S159" s="242">
        <v>2.2999999999999998</v>
      </c>
      <c r="T159" s="242">
        <f>S159/0.85</f>
        <v>2.7058823529411762</v>
      </c>
    </row>
    <row r="160" spans="1:20" ht="15.75">
      <c r="A160" s="13" t="s">
        <v>479</v>
      </c>
      <c r="B160" s="13" t="s">
        <v>336</v>
      </c>
      <c r="C160" t="s">
        <v>337</v>
      </c>
      <c r="D160" t="s">
        <v>338</v>
      </c>
      <c r="E160" s="261">
        <v>231019</v>
      </c>
      <c r="F160" t="s">
        <v>632</v>
      </c>
      <c r="G160" t="s">
        <v>474</v>
      </c>
      <c r="H160" s="14" t="s">
        <v>339</v>
      </c>
      <c r="I160" t="s">
        <v>340</v>
      </c>
      <c r="J160" t="s">
        <v>611</v>
      </c>
      <c r="K160" s="9" t="s">
        <v>640</v>
      </c>
      <c r="L160" s="37" t="s">
        <v>143</v>
      </c>
      <c r="M160" s="264" t="s">
        <v>144</v>
      </c>
      <c r="N160" t="s">
        <v>614</v>
      </c>
      <c r="O160" t="s">
        <v>614</v>
      </c>
      <c r="P160">
        <v>1000</v>
      </c>
      <c r="Q160" t="s">
        <v>343</v>
      </c>
      <c r="R160" s="242">
        <v>28</v>
      </c>
      <c r="S160" s="242">
        <f>R160/10</f>
        <v>2.8</v>
      </c>
      <c r="T160" s="242">
        <f>S160/0.85</f>
        <v>3.2941176470588234</v>
      </c>
    </row>
    <row r="161" spans="1:20" ht="30">
      <c r="A161" s="13" t="s">
        <v>479</v>
      </c>
      <c r="B161" s="13" t="s">
        <v>336</v>
      </c>
      <c r="C161" t="s">
        <v>337</v>
      </c>
      <c r="D161" t="s">
        <v>338</v>
      </c>
      <c r="E161" s="261">
        <v>231019</v>
      </c>
      <c r="F161" t="s">
        <v>632</v>
      </c>
      <c r="G161" t="s">
        <v>474</v>
      </c>
      <c r="H161" s="14" t="s">
        <v>339</v>
      </c>
      <c r="I161" t="s">
        <v>610</v>
      </c>
      <c r="J161" t="s">
        <v>611</v>
      </c>
      <c r="K161" s="9" t="s">
        <v>640</v>
      </c>
      <c r="L161" s="244" t="s">
        <v>603</v>
      </c>
      <c r="M161" s="264" t="str">
        <f>'common foods'!D108</f>
        <v>05082</v>
      </c>
      <c r="N161" t="s">
        <v>483</v>
      </c>
      <c r="O161" t="s">
        <v>344</v>
      </c>
      <c r="P161">
        <v>420</v>
      </c>
      <c r="Q161" t="s">
        <v>343</v>
      </c>
      <c r="R161" s="242">
        <v>1.99</v>
      </c>
      <c r="S161" s="242">
        <v>0.47</v>
      </c>
      <c r="T161" s="242">
        <f>S161*1</f>
        <v>0.47</v>
      </c>
    </row>
    <row r="162" spans="1:20" ht="30">
      <c r="A162" s="13" t="s">
        <v>479</v>
      </c>
      <c r="B162" s="13" t="s">
        <v>336</v>
      </c>
      <c r="C162" t="s">
        <v>337</v>
      </c>
      <c r="D162" t="s">
        <v>338</v>
      </c>
      <c r="E162" s="261">
        <v>231019</v>
      </c>
      <c r="F162" t="s">
        <v>632</v>
      </c>
      <c r="G162" t="s">
        <v>474</v>
      </c>
      <c r="H162" s="14" t="s">
        <v>339</v>
      </c>
      <c r="I162" t="s">
        <v>346</v>
      </c>
      <c r="J162" t="s">
        <v>611</v>
      </c>
      <c r="K162" s="9" t="s">
        <v>640</v>
      </c>
      <c r="L162" s="244" t="s">
        <v>603</v>
      </c>
      <c r="M162" s="264" t="s">
        <v>149</v>
      </c>
      <c r="N162" t="s">
        <v>483</v>
      </c>
      <c r="O162" t="s">
        <v>344</v>
      </c>
      <c r="P162">
        <v>420</v>
      </c>
      <c r="Q162" t="s">
        <v>343</v>
      </c>
      <c r="R162" s="242">
        <v>2.39</v>
      </c>
      <c r="S162" s="242">
        <v>0.47</v>
      </c>
      <c r="T162" s="242">
        <f>S162*1</f>
        <v>0.47</v>
      </c>
    </row>
    <row r="163" spans="1:20" ht="30">
      <c r="A163" s="13" t="s">
        <v>479</v>
      </c>
      <c r="B163" s="13" t="s">
        <v>336</v>
      </c>
      <c r="C163" t="s">
        <v>337</v>
      </c>
      <c r="D163" t="s">
        <v>338</v>
      </c>
      <c r="E163" s="261">
        <v>231019</v>
      </c>
      <c r="F163" t="s">
        <v>632</v>
      </c>
      <c r="G163" t="s">
        <v>474</v>
      </c>
      <c r="H163" s="14" t="s">
        <v>339</v>
      </c>
      <c r="I163" t="s">
        <v>340</v>
      </c>
      <c r="J163" t="s">
        <v>611</v>
      </c>
      <c r="K163" s="9" t="s">
        <v>640</v>
      </c>
      <c r="L163" s="244" t="s">
        <v>603</v>
      </c>
      <c r="M163" s="264" t="s">
        <v>149</v>
      </c>
      <c r="N163" t="s">
        <v>340</v>
      </c>
      <c r="O163" t="s">
        <v>342</v>
      </c>
      <c r="P163">
        <v>420</v>
      </c>
      <c r="Q163" t="s">
        <v>343</v>
      </c>
      <c r="R163" s="242">
        <v>0.7</v>
      </c>
      <c r="S163" s="242">
        <v>0.17</v>
      </c>
      <c r="T163" s="242">
        <f>S163*1</f>
        <v>0.17</v>
      </c>
    </row>
    <row r="164" spans="1:20" ht="45">
      <c r="A164" s="13" t="s">
        <v>479</v>
      </c>
      <c r="B164" s="13" t="s">
        <v>336</v>
      </c>
      <c r="C164" t="s">
        <v>337</v>
      </c>
      <c r="D164" t="s">
        <v>338</v>
      </c>
      <c r="E164" s="261">
        <v>231019</v>
      </c>
      <c r="F164" t="s">
        <v>632</v>
      </c>
      <c r="G164" t="s">
        <v>474</v>
      </c>
      <c r="H164" s="14" t="s">
        <v>339</v>
      </c>
      <c r="I164" t="s">
        <v>610</v>
      </c>
      <c r="J164" t="s">
        <v>611</v>
      </c>
      <c r="K164" s="9" t="s">
        <v>640</v>
      </c>
      <c r="L164" s="241" t="s">
        <v>604</v>
      </c>
      <c r="M164" s="264" t="str">
        <f>'common foods'!D96</f>
        <v>05073</v>
      </c>
      <c r="N164" t="s">
        <v>614</v>
      </c>
      <c r="O164" t="s">
        <v>614</v>
      </c>
      <c r="P164">
        <v>1000</v>
      </c>
      <c r="Q164" t="s">
        <v>343</v>
      </c>
      <c r="R164" s="242">
        <v>13.99</v>
      </c>
      <c r="S164" s="242">
        <v>1.4</v>
      </c>
      <c r="T164" s="242">
        <f>S164/0.6</f>
        <v>2.3333333333333335</v>
      </c>
    </row>
    <row r="165" spans="1:20" ht="45">
      <c r="A165" s="13" t="s">
        <v>479</v>
      </c>
      <c r="B165" s="13" t="s">
        <v>336</v>
      </c>
      <c r="C165" t="s">
        <v>337</v>
      </c>
      <c r="D165" t="s">
        <v>338</v>
      </c>
      <c r="E165" s="261">
        <v>231019</v>
      </c>
      <c r="F165" t="s">
        <v>632</v>
      </c>
      <c r="G165" t="s">
        <v>474</v>
      </c>
      <c r="H165" s="14" t="s">
        <v>339</v>
      </c>
      <c r="I165" t="s">
        <v>346</v>
      </c>
      <c r="J165" t="s">
        <v>611</v>
      </c>
      <c r="K165" s="9" t="s">
        <v>640</v>
      </c>
      <c r="L165" s="241" t="s">
        <v>604</v>
      </c>
      <c r="M165" s="264" t="s">
        <v>140</v>
      </c>
      <c r="N165" t="s">
        <v>614</v>
      </c>
      <c r="O165" t="s">
        <v>614</v>
      </c>
      <c r="P165">
        <v>1000</v>
      </c>
      <c r="Q165" t="s">
        <v>343</v>
      </c>
      <c r="R165" s="242">
        <v>12.99</v>
      </c>
      <c r="S165" s="242">
        <v>1.3</v>
      </c>
      <c r="T165" s="242">
        <f>S165/0.6</f>
        <v>2.166666666666667</v>
      </c>
    </row>
    <row r="166" spans="1:20" ht="45">
      <c r="A166" s="13" t="s">
        <v>479</v>
      </c>
      <c r="B166" s="13" t="s">
        <v>336</v>
      </c>
      <c r="C166" t="s">
        <v>337</v>
      </c>
      <c r="D166" t="s">
        <v>338</v>
      </c>
      <c r="E166" s="261">
        <v>231019</v>
      </c>
      <c r="F166" t="s">
        <v>632</v>
      </c>
      <c r="G166" t="s">
        <v>474</v>
      </c>
      <c r="H166" s="14" t="s">
        <v>339</v>
      </c>
      <c r="I166" t="s">
        <v>340</v>
      </c>
      <c r="J166" t="s">
        <v>611</v>
      </c>
      <c r="K166" s="9" t="s">
        <v>640</v>
      </c>
      <c r="L166" s="241" t="s">
        <v>604</v>
      </c>
      <c r="M166" s="264" t="s">
        <v>140</v>
      </c>
      <c r="N166" t="s">
        <v>614</v>
      </c>
      <c r="O166" t="s">
        <v>614</v>
      </c>
      <c r="P166">
        <v>1000</v>
      </c>
      <c r="Q166" t="s">
        <v>343</v>
      </c>
      <c r="R166" s="242">
        <v>17.5</v>
      </c>
      <c r="S166" s="242">
        <f>R166/10</f>
        <v>1.75</v>
      </c>
      <c r="T166" s="242">
        <f>S166/0.6</f>
        <v>2.916666666666667</v>
      </c>
    </row>
    <row r="167" spans="1:20" ht="30">
      <c r="A167" s="13" t="s">
        <v>479</v>
      </c>
      <c r="B167" s="13" t="s">
        <v>336</v>
      </c>
      <c r="C167" t="s">
        <v>337</v>
      </c>
      <c r="D167" t="s">
        <v>338</v>
      </c>
      <c r="E167" s="261">
        <v>231019</v>
      </c>
      <c r="F167" t="s">
        <v>632</v>
      </c>
      <c r="G167" t="s">
        <v>474</v>
      </c>
      <c r="H167" s="14" t="s">
        <v>339</v>
      </c>
      <c r="I167" t="s">
        <v>610</v>
      </c>
      <c r="J167" t="s">
        <v>611</v>
      </c>
      <c r="K167" s="9" t="s">
        <v>640</v>
      </c>
      <c r="L167" s="241" t="s">
        <v>605</v>
      </c>
      <c r="M167" s="264" t="str">
        <f>'common foods'!D98</f>
        <v>05074</v>
      </c>
      <c r="N167" t="s">
        <v>614</v>
      </c>
      <c r="O167" t="s">
        <v>614</v>
      </c>
      <c r="P167">
        <v>1000</v>
      </c>
      <c r="Q167" t="s">
        <v>343</v>
      </c>
      <c r="R167" s="242">
        <v>9.99</v>
      </c>
      <c r="S167" s="242">
        <v>1</v>
      </c>
      <c r="T167" s="242">
        <f>S167/0.66</f>
        <v>1.5151515151515151</v>
      </c>
    </row>
    <row r="168" spans="1:20" ht="30">
      <c r="A168" s="13" t="s">
        <v>479</v>
      </c>
      <c r="B168" s="13" t="s">
        <v>336</v>
      </c>
      <c r="C168" t="s">
        <v>337</v>
      </c>
      <c r="D168" t="s">
        <v>338</v>
      </c>
      <c r="E168" s="261">
        <v>231019</v>
      </c>
      <c r="F168" t="s">
        <v>632</v>
      </c>
      <c r="G168" t="s">
        <v>474</v>
      </c>
      <c r="H168" s="14" t="s">
        <v>339</v>
      </c>
      <c r="I168" t="s">
        <v>346</v>
      </c>
      <c r="J168" t="s">
        <v>611</v>
      </c>
      <c r="K168" s="9" t="s">
        <v>640</v>
      </c>
      <c r="L168" s="241" t="s">
        <v>605</v>
      </c>
      <c r="M168" s="264" t="s">
        <v>142</v>
      </c>
      <c r="N168" t="s">
        <v>614</v>
      </c>
      <c r="O168" t="s">
        <v>614</v>
      </c>
      <c r="P168">
        <v>1000</v>
      </c>
      <c r="Q168" t="s">
        <v>343</v>
      </c>
      <c r="R168" s="242">
        <v>10.99</v>
      </c>
      <c r="S168" s="242">
        <v>1.1000000000000001</v>
      </c>
      <c r="T168" s="242">
        <f>S168/0.66</f>
        <v>1.6666666666666667</v>
      </c>
    </row>
    <row r="169" spans="1:20" ht="30">
      <c r="A169" s="13" t="s">
        <v>479</v>
      </c>
      <c r="B169" s="13" t="s">
        <v>336</v>
      </c>
      <c r="C169" t="s">
        <v>337</v>
      </c>
      <c r="D169" t="s">
        <v>338</v>
      </c>
      <c r="E169" s="261">
        <v>231019</v>
      </c>
      <c r="F169" t="s">
        <v>632</v>
      </c>
      <c r="G169" t="s">
        <v>474</v>
      </c>
      <c r="H169" s="14" t="s">
        <v>339</v>
      </c>
      <c r="I169" t="s">
        <v>340</v>
      </c>
      <c r="J169" t="s">
        <v>611</v>
      </c>
      <c r="K169" s="9" t="s">
        <v>640</v>
      </c>
      <c r="L169" s="241" t="s">
        <v>605</v>
      </c>
      <c r="M169" s="264" t="s">
        <v>142</v>
      </c>
      <c r="N169" t="s">
        <v>614</v>
      </c>
      <c r="O169" t="s">
        <v>614</v>
      </c>
      <c r="P169">
        <v>1000</v>
      </c>
      <c r="Q169" t="s">
        <v>343</v>
      </c>
      <c r="R169" s="242">
        <v>12</v>
      </c>
      <c r="S169" s="242">
        <f>R169/10</f>
        <v>1.2</v>
      </c>
      <c r="T169" s="242">
        <f>S169/0.66</f>
        <v>1.8181818181818181</v>
      </c>
    </row>
    <row r="170" spans="1:20">
      <c r="A170" s="13" t="s">
        <v>479</v>
      </c>
      <c r="B170" s="13" t="s">
        <v>336</v>
      </c>
      <c r="C170" t="s">
        <v>337</v>
      </c>
      <c r="D170" t="s">
        <v>338</v>
      </c>
      <c r="E170" s="261">
        <v>231019</v>
      </c>
      <c r="F170" t="s">
        <v>632</v>
      </c>
      <c r="G170" t="s">
        <v>474</v>
      </c>
      <c r="H170" s="14" t="s">
        <v>339</v>
      </c>
      <c r="I170" t="s">
        <v>610</v>
      </c>
      <c r="J170" t="s">
        <v>611</v>
      </c>
      <c r="K170" s="9" t="s">
        <v>485</v>
      </c>
      <c r="L170" s="241" t="s">
        <v>606</v>
      </c>
      <c r="M170" s="264" t="str">
        <f>'common foods'!D20</f>
        <v>02015</v>
      </c>
      <c r="N170" t="s">
        <v>614</v>
      </c>
      <c r="O170" t="s">
        <v>614</v>
      </c>
      <c r="P170">
        <v>1000</v>
      </c>
      <c r="Q170" t="s">
        <v>343</v>
      </c>
      <c r="R170" s="242">
        <v>1.79</v>
      </c>
      <c r="S170" s="242">
        <v>0.18</v>
      </c>
      <c r="T170" s="242">
        <f>S170/0.87</f>
        <v>0.20689655172413793</v>
      </c>
    </row>
    <row r="171" spans="1:20">
      <c r="A171" s="13" t="s">
        <v>479</v>
      </c>
      <c r="B171" s="13" t="s">
        <v>336</v>
      </c>
      <c r="C171" t="s">
        <v>337</v>
      </c>
      <c r="D171" t="s">
        <v>338</v>
      </c>
      <c r="E171" s="261">
        <v>231019</v>
      </c>
      <c r="F171" t="s">
        <v>632</v>
      </c>
      <c r="G171" t="s">
        <v>474</v>
      </c>
      <c r="H171" s="14" t="s">
        <v>339</v>
      </c>
      <c r="I171" t="s">
        <v>346</v>
      </c>
      <c r="J171" t="s">
        <v>611</v>
      </c>
      <c r="K171" s="9" t="s">
        <v>485</v>
      </c>
      <c r="L171" s="241" t="s">
        <v>606</v>
      </c>
      <c r="M171" s="264" t="s">
        <v>41</v>
      </c>
      <c r="N171" t="s">
        <v>614</v>
      </c>
      <c r="O171" t="s">
        <v>614</v>
      </c>
      <c r="P171">
        <v>1000</v>
      </c>
      <c r="Q171" t="s">
        <v>343</v>
      </c>
      <c r="R171" s="242">
        <v>1.99</v>
      </c>
      <c r="S171" s="242">
        <v>0.2</v>
      </c>
      <c r="T171" s="242">
        <f>S171/0.87</f>
        <v>0.22988505747126439</v>
      </c>
    </row>
    <row r="172" spans="1:20">
      <c r="A172" s="13" t="s">
        <v>479</v>
      </c>
      <c r="B172" s="13" t="s">
        <v>336</v>
      </c>
      <c r="C172" t="s">
        <v>337</v>
      </c>
      <c r="D172" t="s">
        <v>338</v>
      </c>
      <c r="E172" s="261">
        <v>231019</v>
      </c>
      <c r="F172" t="s">
        <v>632</v>
      </c>
      <c r="G172" t="s">
        <v>474</v>
      </c>
      <c r="H172" s="14" t="s">
        <v>339</v>
      </c>
      <c r="I172" t="s">
        <v>340</v>
      </c>
      <c r="J172" t="s">
        <v>611</v>
      </c>
      <c r="K172" s="9" t="s">
        <v>485</v>
      </c>
      <c r="L172" s="241" t="s">
        <v>606</v>
      </c>
      <c r="M172" s="264" t="s">
        <v>41</v>
      </c>
      <c r="N172" t="s">
        <v>614</v>
      </c>
      <c r="O172" t="s">
        <v>614</v>
      </c>
      <c r="P172">
        <v>1000</v>
      </c>
      <c r="Q172" t="s">
        <v>343</v>
      </c>
      <c r="R172" s="242">
        <v>2.29</v>
      </c>
      <c r="S172" s="242">
        <f>R172/10</f>
        <v>0.22900000000000001</v>
      </c>
      <c r="T172" s="242">
        <f>S172/0.87</f>
        <v>0.26321839080459769</v>
      </c>
    </row>
    <row r="173" spans="1:20">
      <c r="A173" s="13" t="s">
        <v>479</v>
      </c>
      <c r="B173" s="13" t="s">
        <v>336</v>
      </c>
      <c r="C173" t="s">
        <v>337</v>
      </c>
      <c r="D173" t="s">
        <v>338</v>
      </c>
      <c r="E173" s="261">
        <v>231019</v>
      </c>
      <c r="F173" t="s">
        <v>632</v>
      </c>
      <c r="G173" t="s">
        <v>474</v>
      </c>
      <c r="H173" s="14" t="s">
        <v>339</v>
      </c>
      <c r="I173" t="s">
        <v>610</v>
      </c>
      <c r="J173" t="s">
        <v>611</v>
      </c>
      <c r="K173" s="9" t="s">
        <v>347</v>
      </c>
      <c r="L173" s="241" t="s">
        <v>607</v>
      </c>
      <c r="M173" s="264" t="str">
        <f>'common foods'!D9</f>
        <v>01008</v>
      </c>
      <c r="N173" t="s">
        <v>614</v>
      </c>
      <c r="O173" t="s">
        <v>614</v>
      </c>
      <c r="P173">
        <v>1000</v>
      </c>
      <c r="Q173" t="s">
        <v>343</v>
      </c>
      <c r="R173" s="242">
        <v>4.49</v>
      </c>
      <c r="S173" s="242">
        <v>0.45</v>
      </c>
      <c r="T173" s="242">
        <f>S173/0.88</f>
        <v>0.51136363636363635</v>
      </c>
    </row>
    <row r="174" spans="1:20">
      <c r="A174" s="13" t="s">
        <v>479</v>
      </c>
      <c r="B174" s="13" t="s">
        <v>336</v>
      </c>
      <c r="C174" t="s">
        <v>337</v>
      </c>
      <c r="D174" t="s">
        <v>338</v>
      </c>
      <c r="E174" s="261">
        <v>231019</v>
      </c>
      <c r="F174" t="s">
        <v>632</v>
      </c>
      <c r="G174" t="s">
        <v>474</v>
      </c>
      <c r="H174" s="14" t="s">
        <v>339</v>
      </c>
      <c r="I174" t="s">
        <v>346</v>
      </c>
      <c r="J174" t="s">
        <v>611</v>
      </c>
      <c r="K174" s="9" t="s">
        <v>347</v>
      </c>
      <c r="L174" s="241" t="s">
        <v>607</v>
      </c>
      <c r="M174" s="264" t="s">
        <v>26</v>
      </c>
      <c r="N174" t="s">
        <v>614</v>
      </c>
      <c r="O174" t="s">
        <v>614</v>
      </c>
      <c r="P174">
        <v>1000</v>
      </c>
      <c r="Q174" t="s">
        <v>343</v>
      </c>
      <c r="R174" s="242">
        <v>3.99</v>
      </c>
      <c r="S174" s="242">
        <v>0.4</v>
      </c>
      <c r="T174" s="242">
        <f>S174/0.88</f>
        <v>0.45454545454545459</v>
      </c>
    </row>
    <row r="175" spans="1:20">
      <c r="A175" s="13" t="s">
        <v>479</v>
      </c>
      <c r="B175" s="13" t="s">
        <v>336</v>
      </c>
      <c r="C175" t="s">
        <v>337</v>
      </c>
      <c r="D175" t="s">
        <v>338</v>
      </c>
      <c r="E175" s="261">
        <v>231019</v>
      </c>
      <c r="F175" t="s">
        <v>632</v>
      </c>
      <c r="G175" t="s">
        <v>474</v>
      </c>
      <c r="H175" s="14" t="s">
        <v>339</v>
      </c>
      <c r="I175" t="s">
        <v>340</v>
      </c>
      <c r="J175" t="s">
        <v>611</v>
      </c>
      <c r="K175" s="9" t="s">
        <v>347</v>
      </c>
      <c r="L175" s="241" t="s">
        <v>607</v>
      </c>
      <c r="M175" s="264" t="s">
        <v>26</v>
      </c>
      <c r="N175" t="s">
        <v>614</v>
      </c>
      <c r="O175" t="s">
        <v>614</v>
      </c>
      <c r="P175">
        <v>1000</v>
      </c>
      <c r="Q175" t="s">
        <v>343</v>
      </c>
      <c r="R175" s="242">
        <v>3.5</v>
      </c>
      <c r="S175" s="242">
        <f>R175/10</f>
        <v>0.35</v>
      </c>
      <c r="T175" s="242">
        <f>S175/0.88</f>
        <v>0.39772727272727271</v>
      </c>
    </row>
    <row r="176" spans="1:20" ht="30">
      <c r="A176" s="13" t="s">
        <v>479</v>
      </c>
      <c r="B176" s="13" t="s">
        <v>336</v>
      </c>
      <c r="C176" t="s">
        <v>337</v>
      </c>
      <c r="D176" t="s">
        <v>338</v>
      </c>
      <c r="E176" s="261">
        <v>231019</v>
      </c>
      <c r="F176" t="s">
        <v>632</v>
      </c>
      <c r="G176" t="s">
        <v>474</v>
      </c>
      <c r="H176" s="14" t="s">
        <v>339</v>
      </c>
      <c r="I176" t="s">
        <v>610</v>
      </c>
      <c r="J176" t="s">
        <v>611</v>
      </c>
      <c r="K176" s="9" t="s">
        <v>640</v>
      </c>
      <c r="L176" s="243" t="s">
        <v>608</v>
      </c>
      <c r="M176" s="265" t="str">
        <f>'common foods'!D121</f>
        <v>05100</v>
      </c>
      <c r="N176" t="s">
        <v>481</v>
      </c>
      <c r="O176" t="s">
        <v>342</v>
      </c>
      <c r="P176">
        <v>400</v>
      </c>
      <c r="Q176" t="s">
        <v>343</v>
      </c>
      <c r="R176" s="242">
        <v>0.89</v>
      </c>
      <c r="S176" s="242">
        <v>0.22</v>
      </c>
      <c r="T176" s="248">
        <f>S176/0.6</f>
        <v>0.3666666666666667</v>
      </c>
    </row>
    <row r="177" spans="1:20" ht="30">
      <c r="A177" s="13" t="s">
        <v>479</v>
      </c>
      <c r="B177" s="13" t="s">
        <v>336</v>
      </c>
      <c r="C177" t="s">
        <v>337</v>
      </c>
      <c r="D177" t="s">
        <v>338</v>
      </c>
      <c r="E177" s="261">
        <v>231019</v>
      </c>
      <c r="F177" t="s">
        <v>632</v>
      </c>
      <c r="G177" t="s">
        <v>474</v>
      </c>
      <c r="H177" s="14" t="s">
        <v>339</v>
      </c>
      <c r="I177" t="s">
        <v>346</v>
      </c>
      <c r="J177" t="s">
        <v>611</v>
      </c>
      <c r="K177" s="9" t="s">
        <v>640</v>
      </c>
      <c r="L177" s="241" t="s">
        <v>608</v>
      </c>
      <c r="M177" s="265" t="s">
        <v>727</v>
      </c>
      <c r="N177" t="s">
        <v>481</v>
      </c>
      <c r="O177" t="s">
        <v>342</v>
      </c>
      <c r="P177">
        <v>400</v>
      </c>
      <c r="Q177" t="s">
        <v>343</v>
      </c>
      <c r="R177" s="242">
        <v>1.29</v>
      </c>
      <c r="S177" s="242">
        <v>0.32</v>
      </c>
      <c r="T177" s="248">
        <f>S177/0.6</f>
        <v>0.53333333333333333</v>
      </c>
    </row>
    <row r="178" spans="1:20" ht="30">
      <c r="A178" s="13" t="s">
        <v>479</v>
      </c>
      <c r="B178" s="13" t="s">
        <v>336</v>
      </c>
      <c r="C178" t="s">
        <v>337</v>
      </c>
      <c r="D178" t="s">
        <v>338</v>
      </c>
      <c r="E178" s="261">
        <v>231019</v>
      </c>
      <c r="F178" t="s">
        <v>632</v>
      </c>
      <c r="G178" t="s">
        <v>474</v>
      </c>
      <c r="H178" s="14" t="s">
        <v>339</v>
      </c>
      <c r="I178" t="s">
        <v>340</v>
      </c>
      <c r="J178" t="s">
        <v>611</v>
      </c>
      <c r="K178" s="9" t="s">
        <v>640</v>
      </c>
      <c r="L178" s="241" t="s">
        <v>608</v>
      </c>
      <c r="M178" s="265" t="s">
        <v>727</v>
      </c>
      <c r="N178" t="s">
        <v>340</v>
      </c>
      <c r="O178" t="s">
        <v>342</v>
      </c>
      <c r="P178">
        <v>420</v>
      </c>
      <c r="Q178" t="s">
        <v>343</v>
      </c>
      <c r="R178" s="242">
        <v>1.2</v>
      </c>
      <c r="S178" s="242">
        <v>0.28999999999999998</v>
      </c>
      <c r="T178" s="248">
        <f>S178/0.6</f>
        <v>0.48333333333333334</v>
      </c>
    </row>
    <row r="179" spans="1:20" ht="30">
      <c r="A179" s="13" t="s">
        <v>479</v>
      </c>
      <c r="B179" s="13" t="s">
        <v>336</v>
      </c>
      <c r="C179" t="s">
        <v>337</v>
      </c>
      <c r="D179" t="s">
        <v>338</v>
      </c>
      <c r="E179" s="261">
        <v>231019</v>
      </c>
      <c r="F179" t="s">
        <v>632</v>
      </c>
      <c r="G179" t="s">
        <v>474</v>
      </c>
      <c r="H179" s="14" t="s">
        <v>339</v>
      </c>
      <c r="I179" t="s">
        <v>610</v>
      </c>
      <c r="J179" t="s">
        <v>611</v>
      </c>
      <c r="K179" s="9" t="s">
        <v>485</v>
      </c>
      <c r="L179" s="241" t="s">
        <v>609</v>
      </c>
      <c r="M179" s="264" t="str">
        <f>'common foods'!D28</f>
        <v>02024</v>
      </c>
      <c r="N179" t="s">
        <v>614</v>
      </c>
      <c r="O179" t="s">
        <v>614</v>
      </c>
      <c r="P179">
        <v>1000</v>
      </c>
      <c r="Q179" t="s">
        <v>343</v>
      </c>
      <c r="R179" s="242">
        <v>1.99</v>
      </c>
      <c r="S179" s="242">
        <v>0.2</v>
      </c>
      <c r="T179" s="242">
        <f>S179/0.85</f>
        <v>0.23529411764705885</v>
      </c>
    </row>
    <row r="180" spans="1:20" ht="30">
      <c r="A180" s="13" t="s">
        <v>479</v>
      </c>
      <c r="B180" s="13" t="s">
        <v>336</v>
      </c>
      <c r="C180" t="s">
        <v>337</v>
      </c>
      <c r="D180" t="s">
        <v>338</v>
      </c>
      <c r="E180" s="261">
        <v>231019</v>
      </c>
      <c r="F180" t="s">
        <v>632</v>
      </c>
      <c r="G180" t="s">
        <v>474</v>
      </c>
      <c r="H180" s="14" t="s">
        <v>339</v>
      </c>
      <c r="I180" t="s">
        <v>346</v>
      </c>
      <c r="J180" t="s">
        <v>611</v>
      </c>
      <c r="K180" s="9" t="s">
        <v>485</v>
      </c>
      <c r="L180" s="241" t="s">
        <v>609</v>
      </c>
      <c r="M180" s="264" t="s">
        <v>58</v>
      </c>
      <c r="N180" t="s">
        <v>614</v>
      </c>
      <c r="O180" t="s">
        <v>614</v>
      </c>
      <c r="P180">
        <v>1000</v>
      </c>
      <c r="Q180" t="s">
        <v>343</v>
      </c>
      <c r="R180" s="242">
        <v>1.99</v>
      </c>
      <c r="S180" s="242">
        <v>0.2</v>
      </c>
      <c r="T180" s="242">
        <f>S180/0.85</f>
        <v>0.23529411764705885</v>
      </c>
    </row>
    <row r="181" spans="1:20" ht="30">
      <c r="A181" s="13" t="s">
        <v>479</v>
      </c>
      <c r="B181" s="13" t="s">
        <v>336</v>
      </c>
      <c r="C181" t="s">
        <v>337</v>
      </c>
      <c r="D181" t="s">
        <v>338</v>
      </c>
      <c r="E181" s="261">
        <v>231019</v>
      </c>
      <c r="F181" t="s">
        <v>632</v>
      </c>
      <c r="G181" t="s">
        <v>474</v>
      </c>
      <c r="H181" s="14" t="s">
        <v>339</v>
      </c>
      <c r="I181" t="s">
        <v>340</v>
      </c>
      <c r="J181" t="s">
        <v>611</v>
      </c>
      <c r="K181" s="9" t="s">
        <v>485</v>
      </c>
      <c r="L181" s="241" t="s">
        <v>609</v>
      </c>
      <c r="M181" s="264" t="s">
        <v>58</v>
      </c>
      <c r="N181" t="s">
        <v>614</v>
      </c>
      <c r="O181" t="s">
        <v>614</v>
      </c>
      <c r="P181">
        <v>1000</v>
      </c>
      <c r="Q181" t="s">
        <v>343</v>
      </c>
      <c r="R181" s="242">
        <v>2</v>
      </c>
      <c r="S181" s="242">
        <f>R181/10</f>
        <v>0.2</v>
      </c>
      <c r="T181" s="242">
        <f>S181/0.85</f>
        <v>0.23529411764705885</v>
      </c>
    </row>
    <row r="182" spans="1:20">
      <c r="A182" s="13" t="s">
        <v>479</v>
      </c>
      <c r="B182" s="13" t="s">
        <v>336</v>
      </c>
      <c r="C182" t="s">
        <v>337</v>
      </c>
      <c r="D182" t="s">
        <v>338</v>
      </c>
      <c r="E182" s="261">
        <v>311019</v>
      </c>
      <c r="F182" t="s">
        <v>632</v>
      </c>
      <c r="G182" t="s">
        <v>474</v>
      </c>
      <c r="H182" s="14" t="s">
        <v>339</v>
      </c>
      <c r="I182" t="s">
        <v>610</v>
      </c>
      <c r="J182" t="s">
        <v>611</v>
      </c>
      <c r="K182" s="9" t="s">
        <v>640</v>
      </c>
      <c r="L182" s="241" t="s">
        <v>653</v>
      </c>
      <c r="M182" s="264" t="str">
        <f>'common foods'!D103</f>
        <v>05085</v>
      </c>
      <c r="N182" t="s">
        <v>614</v>
      </c>
      <c r="O182" t="s">
        <v>614</v>
      </c>
      <c r="P182">
        <v>1000</v>
      </c>
      <c r="Q182" t="s">
        <v>343</v>
      </c>
      <c r="R182" s="242">
        <v>9.9</v>
      </c>
      <c r="S182" s="242">
        <f>R182/10</f>
        <v>0.99</v>
      </c>
      <c r="T182" s="242">
        <f t="shared" ref="T182:T187" si="13">S182/1</f>
        <v>0.99</v>
      </c>
    </row>
    <row r="183" spans="1:20">
      <c r="A183" s="13" t="s">
        <v>479</v>
      </c>
      <c r="B183" s="13" t="s">
        <v>336</v>
      </c>
      <c r="C183" t="s">
        <v>337</v>
      </c>
      <c r="D183" t="s">
        <v>338</v>
      </c>
      <c r="E183" s="261">
        <v>311019</v>
      </c>
      <c r="F183" t="s">
        <v>632</v>
      </c>
      <c r="G183" t="s">
        <v>474</v>
      </c>
      <c r="H183" s="14" t="s">
        <v>339</v>
      </c>
      <c r="I183" t="s">
        <v>346</v>
      </c>
      <c r="J183" t="s">
        <v>611</v>
      </c>
      <c r="K183" s="9" t="s">
        <v>640</v>
      </c>
      <c r="L183" s="241" t="s">
        <v>653</v>
      </c>
      <c r="M183" s="264" t="s">
        <v>155</v>
      </c>
      <c r="N183" t="s">
        <v>614</v>
      </c>
      <c r="O183" t="s">
        <v>614</v>
      </c>
      <c r="P183">
        <v>1000</v>
      </c>
      <c r="Q183" t="s">
        <v>343</v>
      </c>
      <c r="R183" s="242">
        <v>10.9</v>
      </c>
      <c r="S183" s="242">
        <f>R183/10</f>
        <v>1.0900000000000001</v>
      </c>
      <c r="T183" s="242">
        <f t="shared" si="13"/>
        <v>1.0900000000000001</v>
      </c>
    </row>
    <row r="184" spans="1:20">
      <c r="A184" s="13" t="s">
        <v>479</v>
      </c>
      <c r="B184" s="13" t="s">
        <v>336</v>
      </c>
      <c r="C184" t="s">
        <v>337</v>
      </c>
      <c r="D184" t="s">
        <v>338</v>
      </c>
      <c r="E184" s="261">
        <v>311019</v>
      </c>
      <c r="F184" t="s">
        <v>632</v>
      </c>
      <c r="G184" t="s">
        <v>474</v>
      </c>
      <c r="H184" s="14" t="s">
        <v>339</v>
      </c>
      <c r="I184" t="s">
        <v>340</v>
      </c>
      <c r="J184" t="s">
        <v>611</v>
      </c>
      <c r="K184" s="9" t="s">
        <v>640</v>
      </c>
      <c r="L184" s="241" t="s">
        <v>653</v>
      </c>
      <c r="M184" s="264" t="s">
        <v>155</v>
      </c>
      <c r="N184" t="s">
        <v>340</v>
      </c>
      <c r="O184" t="s">
        <v>342</v>
      </c>
      <c r="P184">
        <v>200</v>
      </c>
      <c r="Q184" t="s">
        <v>343</v>
      </c>
      <c r="R184" s="242">
        <v>1.8</v>
      </c>
      <c r="S184" s="242">
        <f>R184/2</f>
        <v>0.9</v>
      </c>
      <c r="T184" s="242">
        <f t="shared" si="13"/>
        <v>0.9</v>
      </c>
    </row>
    <row r="185" spans="1:20" ht="30">
      <c r="A185" s="13" t="s">
        <v>479</v>
      </c>
      <c r="B185" s="13" t="s">
        <v>336</v>
      </c>
      <c r="C185" t="s">
        <v>337</v>
      </c>
      <c r="D185" t="s">
        <v>338</v>
      </c>
      <c r="E185" s="261">
        <v>311019</v>
      </c>
      <c r="F185" t="s">
        <v>632</v>
      </c>
      <c r="G185" t="s">
        <v>474</v>
      </c>
      <c r="H185" s="14" t="s">
        <v>339</v>
      </c>
      <c r="I185" t="s">
        <v>610</v>
      </c>
      <c r="J185" t="s">
        <v>611</v>
      </c>
      <c r="K185" s="9" t="s">
        <v>487</v>
      </c>
      <c r="L185" s="241" t="s">
        <v>654</v>
      </c>
      <c r="M185" s="264" t="str">
        <f>'common foods'!D67</f>
        <v>03069</v>
      </c>
      <c r="N185" t="s">
        <v>655</v>
      </c>
      <c r="O185" t="s">
        <v>344</v>
      </c>
      <c r="P185">
        <v>300</v>
      </c>
      <c r="Q185" t="s">
        <v>343</v>
      </c>
      <c r="R185" s="242">
        <v>2.8</v>
      </c>
      <c r="S185" s="242">
        <f>R185/3</f>
        <v>0.93333333333333324</v>
      </c>
      <c r="T185" s="242">
        <f t="shared" si="13"/>
        <v>0.93333333333333324</v>
      </c>
    </row>
    <row r="186" spans="1:20" ht="30">
      <c r="A186" s="13" t="s">
        <v>479</v>
      </c>
      <c r="B186" s="13" t="s">
        <v>336</v>
      </c>
      <c r="C186" t="s">
        <v>337</v>
      </c>
      <c r="D186" t="s">
        <v>338</v>
      </c>
      <c r="E186" s="261">
        <v>311019</v>
      </c>
      <c r="F186" t="s">
        <v>632</v>
      </c>
      <c r="G186" t="s">
        <v>474</v>
      </c>
      <c r="H186" s="14" t="s">
        <v>339</v>
      </c>
      <c r="I186" t="s">
        <v>346</v>
      </c>
      <c r="J186" t="s">
        <v>611</v>
      </c>
      <c r="K186" s="9" t="s">
        <v>487</v>
      </c>
      <c r="L186" s="241" t="s">
        <v>654</v>
      </c>
      <c r="M186" s="264" t="s">
        <v>695</v>
      </c>
      <c r="N186" t="s">
        <v>655</v>
      </c>
      <c r="O186" t="s">
        <v>344</v>
      </c>
      <c r="P186">
        <v>300</v>
      </c>
      <c r="Q186" t="s">
        <v>343</v>
      </c>
      <c r="R186" s="242">
        <v>3.59</v>
      </c>
      <c r="S186" s="242">
        <f>R186/3</f>
        <v>1.1966666666666665</v>
      </c>
      <c r="T186" s="242">
        <f t="shared" si="13"/>
        <v>1.1966666666666665</v>
      </c>
    </row>
    <row r="187" spans="1:20" ht="30">
      <c r="A187" s="13" t="s">
        <v>479</v>
      </c>
      <c r="B187" s="13" t="s">
        <v>336</v>
      </c>
      <c r="C187" t="s">
        <v>337</v>
      </c>
      <c r="D187" t="s">
        <v>338</v>
      </c>
      <c r="E187" s="261">
        <v>311019</v>
      </c>
      <c r="F187" t="s">
        <v>632</v>
      </c>
      <c r="G187" t="s">
        <v>474</v>
      </c>
      <c r="H187" s="14" t="s">
        <v>339</v>
      </c>
      <c r="I187" t="s">
        <v>340</v>
      </c>
      <c r="J187" t="s">
        <v>611</v>
      </c>
      <c r="K187" s="9" t="s">
        <v>487</v>
      </c>
      <c r="L187" s="241" t="s">
        <v>654</v>
      </c>
      <c r="M187" s="264" t="s">
        <v>695</v>
      </c>
      <c r="N187" t="s">
        <v>655</v>
      </c>
      <c r="O187" t="s">
        <v>344</v>
      </c>
      <c r="P187">
        <v>300</v>
      </c>
      <c r="Q187" t="s">
        <v>343</v>
      </c>
      <c r="R187" s="242">
        <v>3.59</v>
      </c>
      <c r="S187" s="242">
        <f>R187/3</f>
        <v>1.1966666666666665</v>
      </c>
      <c r="T187" s="242">
        <f t="shared" si="13"/>
        <v>1.1966666666666665</v>
      </c>
    </row>
    <row r="188" spans="1:20">
      <c r="A188" s="13" t="s">
        <v>479</v>
      </c>
      <c r="B188" s="13" t="s">
        <v>336</v>
      </c>
      <c r="C188" t="s">
        <v>337</v>
      </c>
      <c r="D188" t="s">
        <v>338</v>
      </c>
      <c r="E188" s="261">
        <v>241019</v>
      </c>
      <c r="F188" t="s">
        <v>632</v>
      </c>
      <c r="G188" t="s">
        <v>474</v>
      </c>
      <c r="H188" s="14" t="s">
        <v>339</v>
      </c>
      <c r="I188" t="s">
        <v>610</v>
      </c>
      <c r="J188" t="s">
        <v>611</v>
      </c>
      <c r="K188" s="9" t="s">
        <v>774</v>
      </c>
      <c r="L188" t="s">
        <v>633</v>
      </c>
      <c r="M188" s="264" t="str">
        <f>'common foods'!D84</f>
        <v>04070</v>
      </c>
      <c r="N188" t="s">
        <v>638</v>
      </c>
      <c r="O188" t="s">
        <v>344</v>
      </c>
      <c r="P188">
        <v>240</v>
      </c>
      <c r="Q188" t="s">
        <v>343</v>
      </c>
      <c r="R188" s="242">
        <v>8</v>
      </c>
      <c r="S188" s="242">
        <f>R188/2.4</f>
        <v>3.3333333333333335</v>
      </c>
      <c r="T188" s="248">
        <f t="shared" ref="T188:T196" si="14">S188*1</f>
        <v>3.3333333333333335</v>
      </c>
    </row>
    <row r="189" spans="1:20">
      <c r="A189" s="13" t="s">
        <v>479</v>
      </c>
      <c r="B189" s="13" t="s">
        <v>336</v>
      </c>
      <c r="C189" t="s">
        <v>337</v>
      </c>
      <c r="D189" t="s">
        <v>338</v>
      </c>
      <c r="E189" s="261">
        <v>241019</v>
      </c>
      <c r="F189" t="s">
        <v>632</v>
      </c>
      <c r="G189" t="s">
        <v>474</v>
      </c>
      <c r="H189" s="14" t="s">
        <v>339</v>
      </c>
      <c r="I189" t="s">
        <v>346</v>
      </c>
      <c r="J189" t="s">
        <v>611</v>
      </c>
      <c r="K189" s="9" t="s">
        <v>774</v>
      </c>
      <c r="L189" t="s">
        <v>633</v>
      </c>
      <c r="M189" s="264" t="s">
        <v>707</v>
      </c>
      <c r="N189" t="s">
        <v>638</v>
      </c>
      <c r="O189" t="s">
        <v>344</v>
      </c>
      <c r="P189">
        <v>240</v>
      </c>
      <c r="Q189" t="s">
        <v>343</v>
      </c>
      <c r="R189" s="242">
        <v>6.99</v>
      </c>
      <c r="S189" s="242">
        <v>2.9</v>
      </c>
      <c r="T189" s="248">
        <f t="shared" si="14"/>
        <v>2.9</v>
      </c>
    </row>
    <row r="190" spans="1:20">
      <c r="A190" s="13" t="s">
        <v>479</v>
      </c>
      <c r="B190" s="13" t="s">
        <v>336</v>
      </c>
      <c r="C190" t="s">
        <v>337</v>
      </c>
      <c r="D190" t="s">
        <v>338</v>
      </c>
      <c r="E190" s="261">
        <v>241019</v>
      </c>
      <c r="F190" t="s">
        <v>632</v>
      </c>
      <c r="G190" t="s">
        <v>474</v>
      </c>
      <c r="H190" s="14" t="s">
        <v>339</v>
      </c>
      <c r="I190" t="s">
        <v>340</v>
      </c>
      <c r="J190" t="s">
        <v>611</v>
      </c>
      <c r="K190" s="9" t="s">
        <v>774</v>
      </c>
      <c r="L190" t="s">
        <v>633</v>
      </c>
      <c r="M190" s="264" t="s">
        <v>707</v>
      </c>
      <c r="N190" t="s">
        <v>638</v>
      </c>
      <c r="O190" t="s">
        <v>344</v>
      </c>
      <c r="P190">
        <v>240</v>
      </c>
      <c r="Q190" t="s">
        <v>343</v>
      </c>
      <c r="R190" s="242">
        <v>8</v>
      </c>
      <c r="S190" s="242">
        <f>R190/2.4</f>
        <v>3.3333333333333335</v>
      </c>
      <c r="T190" s="248">
        <f t="shared" si="14"/>
        <v>3.3333333333333335</v>
      </c>
    </row>
    <row r="191" spans="1:20">
      <c r="A191" s="13" t="s">
        <v>479</v>
      </c>
      <c r="B191" s="13" t="s">
        <v>336</v>
      </c>
      <c r="C191" t="s">
        <v>337</v>
      </c>
      <c r="D191" t="s">
        <v>338</v>
      </c>
      <c r="E191" s="261">
        <v>241019</v>
      </c>
      <c r="F191" t="s">
        <v>632</v>
      </c>
      <c r="G191" t="s">
        <v>474</v>
      </c>
      <c r="H191" s="14" t="s">
        <v>339</v>
      </c>
      <c r="I191" t="s">
        <v>610</v>
      </c>
      <c r="J191" t="s">
        <v>611</v>
      </c>
      <c r="K191" s="9" t="s">
        <v>774</v>
      </c>
      <c r="L191" t="s">
        <v>637</v>
      </c>
      <c r="M191" s="264" t="str">
        <f>'common foods'!D83</f>
        <v>04069</v>
      </c>
      <c r="N191" t="s">
        <v>638</v>
      </c>
      <c r="O191" t="s">
        <v>344</v>
      </c>
      <c r="P191">
        <v>300</v>
      </c>
      <c r="Q191" t="s">
        <v>343</v>
      </c>
      <c r="R191" s="242">
        <v>11.25</v>
      </c>
      <c r="S191" s="242">
        <f>R191/3</f>
        <v>3.75</v>
      </c>
      <c r="T191" s="248">
        <f t="shared" si="14"/>
        <v>3.75</v>
      </c>
    </row>
    <row r="192" spans="1:20">
      <c r="A192" s="13" t="s">
        <v>479</v>
      </c>
      <c r="B192" s="13" t="s">
        <v>336</v>
      </c>
      <c r="C192" t="s">
        <v>337</v>
      </c>
      <c r="D192" t="s">
        <v>338</v>
      </c>
      <c r="E192" s="261">
        <v>241019</v>
      </c>
      <c r="F192" t="s">
        <v>632</v>
      </c>
      <c r="G192" t="s">
        <v>474</v>
      </c>
      <c r="H192" s="14" t="s">
        <v>339</v>
      </c>
      <c r="I192" t="s">
        <v>346</v>
      </c>
      <c r="J192" t="s">
        <v>611</v>
      </c>
      <c r="K192" s="9" t="s">
        <v>774</v>
      </c>
      <c r="L192" t="s">
        <v>637</v>
      </c>
      <c r="M192" s="264" t="s">
        <v>705</v>
      </c>
      <c r="N192" t="s">
        <v>638</v>
      </c>
      <c r="O192" t="s">
        <v>344</v>
      </c>
      <c r="P192">
        <v>300</v>
      </c>
      <c r="Q192" t="s">
        <v>343</v>
      </c>
      <c r="R192" s="242">
        <v>11.49</v>
      </c>
      <c r="S192" s="242">
        <v>3.83</v>
      </c>
      <c r="T192" s="248">
        <f t="shared" si="14"/>
        <v>3.83</v>
      </c>
    </row>
    <row r="193" spans="1:20">
      <c r="A193" s="13" t="s">
        <v>479</v>
      </c>
      <c r="B193" s="13" t="s">
        <v>336</v>
      </c>
      <c r="C193" t="s">
        <v>337</v>
      </c>
      <c r="D193" t="s">
        <v>338</v>
      </c>
      <c r="E193" s="261">
        <v>241019</v>
      </c>
      <c r="F193" t="s">
        <v>632</v>
      </c>
      <c r="G193" t="s">
        <v>474</v>
      </c>
      <c r="H193" s="14" t="s">
        <v>339</v>
      </c>
      <c r="I193" t="s">
        <v>340</v>
      </c>
      <c r="J193" t="s">
        <v>611</v>
      </c>
      <c r="K193" s="9" t="s">
        <v>774</v>
      </c>
      <c r="L193" t="s">
        <v>637</v>
      </c>
      <c r="M193" s="264" t="s">
        <v>705</v>
      </c>
      <c r="N193" t="s">
        <v>638</v>
      </c>
      <c r="O193" t="s">
        <v>344</v>
      </c>
      <c r="P193">
        <v>300</v>
      </c>
      <c r="Q193" t="s">
        <v>343</v>
      </c>
      <c r="R193" s="242">
        <v>10.5</v>
      </c>
      <c r="S193" s="242">
        <f>R193/3</f>
        <v>3.5</v>
      </c>
      <c r="T193" s="248">
        <f t="shared" si="14"/>
        <v>3.5</v>
      </c>
    </row>
    <row r="194" spans="1:20">
      <c r="A194" s="13" t="s">
        <v>479</v>
      </c>
      <c r="B194" s="13" t="s">
        <v>336</v>
      </c>
      <c r="C194" t="s">
        <v>337</v>
      </c>
      <c r="D194" t="s">
        <v>338</v>
      </c>
      <c r="E194" s="261">
        <v>241019</v>
      </c>
      <c r="F194" t="s">
        <v>632</v>
      </c>
      <c r="G194" t="s">
        <v>474</v>
      </c>
      <c r="H194" s="14" t="s">
        <v>339</v>
      </c>
      <c r="I194" t="s">
        <v>610</v>
      </c>
      <c r="J194" t="s">
        <v>611</v>
      </c>
      <c r="K194" s="9" t="s">
        <v>774</v>
      </c>
      <c r="L194" t="s">
        <v>634</v>
      </c>
      <c r="M194" s="264" t="str">
        <f>'common foods'!D79</f>
        <v>04065</v>
      </c>
      <c r="N194" t="s">
        <v>491</v>
      </c>
      <c r="O194" t="s">
        <v>344</v>
      </c>
      <c r="P194">
        <v>1000</v>
      </c>
      <c r="Q194" t="s">
        <v>343</v>
      </c>
      <c r="R194" s="242">
        <v>3.59</v>
      </c>
      <c r="S194" s="242">
        <v>0.36</v>
      </c>
      <c r="T194" s="248">
        <f t="shared" si="14"/>
        <v>0.36</v>
      </c>
    </row>
    <row r="195" spans="1:20">
      <c r="A195" s="13" t="s">
        <v>479</v>
      </c>
      <c r="B195" s="13" t="s">
        <v>336</v>
      </c>
      <c r="C195" t="s">
        <v>337</v>
      </c>
      <c r="D195" t="s">
        <v>338</v>
      </c>
      <c r="E195" s="261">
        <v>241019</v>
      </c>
      <c r="F195" t="s">
        <v>632</v>
      </c>
      <c r="G195" t="s">
        <v>474</v>
      </c>
      <c r="H195" s="14" t="s">
        <v>339</v>
      </c>
      <c r="I195" t="s">
        <v>346</v>
      </c>
      <c r="J195" t="s">
        <v>611</v>
      </c>
      <c r="K195" s="9" t="s">
        <v>774</v>
      </c>
      <c r="L195" t="s">
        <v>634</v>
      </c>
      <c r="M195" s="264" t="s">
        <v>697</v>
      </c>
      <c r="N195" t="s">
        <v>491</v>
      </c>
      <c r="O195" t="s">
        <v>344</v>
      </c>
      <c r="P195">
        <v>1000</v>
      </c>
      <c r="Q195" t="s">
        <v>343</v>
      </c>
      <c r="R195" s="242">
        <v>4.3899999999999997</v>
      </c>
      <c r="S195" s="242">
        <v>0.44</v>
      </c>
      <c r="T195" s="248">
        <f t="shared" si="14"/>
        <v>0.44</v>
      </c>
    </row>
    <row r="196" spans="1:20">
      <c r="A196" s="13" t="s">
        <v>479</v>
      </c>
      <c r="B196" s="13" t="s">
        <v>336</v>
      </c>
      <c r="C196" t="s">
        <v>337</v>
      </c>
      <c r="D196" t="s">
        <v>338</v>
      </c>
      <c r="E196" s="261">
        <v>241019</v>
      </c>
      <c r="F196" t="s">
        <v>632</v>
      </c>
      <c r="G196" t="s">
        <v>474</v>
      </c>
      <c r="H196" s="14" t="s">
        <v>339</v>
      </c>
      <c r="I196" t="s">
        <v>340</v>
      </c>
      <c r="J196" t="s">
        <v>611</v>
      </c>
      <c r="K196" s="9" t="s">
        <v>774</v>
      </c>
      <c r="L196" t="s">
        <v>634</v>
      </c>
      <c r="M196" s="264" t="s">
        <v>697</v>
      </c>
      <c r="N196" t="s">
        <v>491</v>
      </c>
      <c r="O196" t="s">
        <v>344</v>
      </c>
      <c r="P196">
        <v>1000</v>
      </c>
      <c r="Q196" t="s">
        <v>343</v>
      </c>
      <c r="R196" s="242">
        <v>4.4000000000000004</v>
      </c>
      <c r="S196" s="242">
        <f>R196/10</f>
        <v>0.44000000000000006</v>
      </c>
      <c r="T196" s="248">
        <f t="shared" si="14"/>
        <v>0.44000000000000006</v>
      </c>
    </row>
    <row r="197" spans="1:20">
      <c r="A197" s="13" t="s">
        <v>479</v>
      </c>
      <c r="B197" s="13" t="s">
        <v>336</v>
      </c>
      <c r="C197" t="s">
        <v>337</v>
      </c>
      <c r="D197" t="s">
        <v>338</v>
      </c>
      <c r="E197" s="261">
        <v>241019</v>
      </c>
      <c r="F197" t="s">
        <v>632</v>
      </c>
      <c r="G197" t="s">
        <v>474</v>
      </c>
      <c r="H197" s="14" t="s">
        <v>339</v>
      </c>
      <c r="I197" t="s">
        <v>610</v>
      </c>
      <c r="J197" t="s">
        <v>611</v>
      </c>
      <c r="K197" s="9" t="s">
        <v>774</v>
      </c>
      <c r="L197" t="s">
        <v>635</v>
      </c>
      <c r="M197" s="264" t="str">
        <f>'common foods'!D80</f>
        <v>04066</v>
      </c>
      <c r="O197" t="s">
        <v>344</v>
      </c>
      <c r="P197">
        <v>250</v>
      </c>
      <c r="Q197" t="s">
        <v>343</v>
      </c>
      <c r="R197" s="242">
        <v>3.39</v>
      </c>
      <c r="S197" s="242">
        <f t="shared" ref="S197:S202" si="15">R197/2.5</f>
        <v>1.3560000000000001</v>
      </c>
      <c r="T197" s="248">
        <f t="shared" ref="T197:T202" si="16">S197*1</f>
        <v>1.3560000000000001</v>
      </c>
    </row>
    <row r="198" spans="1:20">
      <c r="A198" s="13" t="s">
        <v>479</v>
      </c>
      <c r="B198" s="13" t="s">
        <v>336</v>
      </c>
      <c r="C198" t="s">
        <v>337</v>
      </c>
      <c r="D198" t="s">
        <v>338</v>
      </c>
      <c r="E198" s="261">
        <v>241019</v>
      </c>
      <c r="F198" t="s">
        <v>632</v>
      </c>
      <c r="G198" t="s">
        <v>474</v>
      </c>
      <c r="H198" s="14" t="s">
        <v>339</v>
      </c>
      <c r="I198" t="s">
        <v>346</v>
      </c>
      <c r="J198" t="s">
        <v>611</v>
      </c>
      <c r="K198" s="9" t="s">
        <v>774</v>
      </c>
      <c r="L198" t="s">
        <v>635</v>
      </c>
      <c r="M198" s="264" t="s">
        <v>699</v>
      </c>
      <c r="O198" t="s">
        <v>344</v>
      </c>
      <c r="P198">
        <v>250</v>
      </c>
      <c r="Q198" t="s">
        <v>343</v>
      </c>
      <c r="R198" s="242">
        <v>3.29</v>
      </c>
      <c r="S198" s="242">
        <f t="shared" si="15"/>
        <v>1.3160000000000001</v>
      </c>
      <c r="T198" s="248">
        <f t="shared" si="16"/>
        <v>1.3160000000000001</v>
      </c>
    </row>
    <row r="199" spans="1:20">
      <c r="A199" s="13" t="s">
        <v>479</v>
      </c>
      <c r="B199" s="13" t="s">
        <v>336</v>
      </c>
      <c r="C199" t="s">
        <v>337</v>
      </c>
      <c r="D199" t="s">
        <v>338</v>
      </c>
      <c r="E199" s="261">
        <v>241019</v>
      </c>
      <c r="F199" t="s">
        <v>632</v>
      </c>
      <c r="G199" t="s">
        <v>474</v>
      </c>
      <c r="H199" s="14" t="s">
        <v>339</v>
      </c>
      <c r="I199" t="s">
        <v>340</v>
      </c>
      <c r="J199" t="s">
        <v>611</v>
      </c>
      <c r="K199" s="9" t="s">
        <v>774</v>
      </c>
      <c r="L199" t="s">
        <v>635</v>
      </c>
      <c r="M199" s="264" t="s">
        <v>699</v>
      </c>
      <c r="O199" t="s">
        <v>344</v>
      </c>
      <c r="P199">
        <v>250</v>
      </c>
      <c r="Q199" t="s">
        <v>343</v>
      </c>
      <c r="R199" s="242">
        <v>3.5</v>
      </c>
      <c r="S199" s="242">
        <f t="shared" si="15"/>
        <v>1.4</v>
      </c>
      <c r="T199" s="248">
        <f t="shared" si="16"/>
        <v>1.4</v>
      </c>
    </row>
    <row r="200" spans="1:20">
      <c r="A200" s="13" t="s">
        <v>479</v>
      </c>
      <c r="B200" s="13" t="s">
        <v>336</v>
      </c>
      <c r="C200" t="s">
        <v>337</v>
      </c>
      <c r="D200" t="s">
        <v>338</v>
      </c>
      <c r="E200" s="261">
        <v>241019</v>
      </c>
      <c r="F200" t="s">
        <v>632</v>
      </c>
      <c r="G200" t="s">
        <v>474</v>
      </c>
      <c r="H200" s="14" t="s">
        <v>339</v>
      </c>
      <c r="I200" t="s">
        <v>610</v>
      </c>
      <c r="J200" t="s">
        <v>611</v>
      </c>
      <c r="K200" s="9" t="s">
        <v>774</v>
      </c>
      <c r="L200" t="s">
        <v>636</v>
      </c>
      <c r="M200" s="264" t="str">
        <f>'common foods'!D81</f>
        <v>04067</v>
      </c>
      <c r="O200" t="s">
        <v>344</v>
      </c>
      <c r="P200">
        <v>250</v>
      </c>
      <c r="Q200" t="s">
        <v>343</v>
      </c>
      <c r="R200" s="242">
        <v>3.29</v>
      </c>
      <c r="S200" s="242">
        <f t="shared" si="15"/>
        <v>1.3160000000000001</v>
      </c>
      <c r="T200" s="248">
        <f t="shared" si="16"/>
        <v>1.3160000000000001</v>
      </c>
    </row>
    <row r="201" spans="1:20">
      <c r="A201" s="13" t="s">
        <v>479</v>
      </c>
      <c r="B201" s="13" t="s">
        <v>336</v>
      </c>
      <c r="C201" t="s">
        <v>337</v>
      </c>
      <c r="D201" t="s">
        <v>338</v>
      </c>
      <c r="E201" s="261">
        <v>241019</v>
      </c>
      <c r="F201" t="s">
        <v>632</v>
      </c>
      <c r="G201" t="s">
        <v>474</v>
      </c>
      <c r="H201" s="14" t="s">
        <v>339</v>
      </c>
      <c r="I201" t="s">
        <v>346</v>
      </c>
      <c r="J201" t="s">
        <v>611</v>
      </c>
      <c r="K201" s="9" t="s">
        <v>774</v>
      </c>
      <c r="L201" t="s">
        <v>636</v>
      </c>
      <c r="M201" s="264" t="s">
        <v>701</v>
      </c>
      <c r="O201" t="s">
        <v>344</v>
      </c>
      <c r="P201">
        <v>250</v>
      </c>
      <c r="Q201" t="s">
        <v>343</v>
      </c>
      <c r="R201" s="242">
        <v>3.29</v>
      </c>
      <c r="S201" s="242">
        <f t="shared" si="15"/>
        <v>1.3160000000000001</v>
      </c>
      <c r="T201" s="248">
        <f t="shared" si="16"/>
        <v>1.3160000000000001</v>
      </c>
    </row>
    <row r="202" spans="1:20">
      <c r="A202" s="13" t="s">
        <v>479</v>
      </c>
      <c r="B202" s="13" t="s">
        <v>336</v>
      </c>
      <c r="C202" t="s">
        <v>337</v>
      </c>
      <c r="D202" t="s">
        <v>338</v>
      </c>
      <c r="E202" s="261">
        <v>241019</v>
      </c>
      <c r="F202" t="s">
        <v>632</v>
      </c>
      <c r="G202" t="s">
        <v>474</v>
      </c>
      <c r="H202" s="14" t="s">
        <v>339</v>
      </c>
      <c r="I202" t="s">
        <v>340</v>
      </c>
      <c r="J202" t="s">
        <v>611</v>
      </c>
      <c r="K202" s="9" t="s">
        <v>774</v>
      </c>
      <c r="L202" t="s">
        <v>636</v>
      </c>
      <c r="M202" s="264" t="s">
        <v>701</v>
      </c>
      <c r="O202" t="s">
        <v>344</v>
      </c>
      <c r="P202">
        <v>250</v>
      </c>
      <c r="Q202" t="s">
        <v>343</v>
      </c>
      <c r="R202" s="242">
        <v>3.5</v>
      </c>
      <c r="S202" s="242">
        <f t="shared" si="15"/>
        <v>1.4</v>
      </c>
      <c r="T202" s="248">
        <f t="shared" si="16"/>
        <v>1.4</v>
      </c>
    </row>
    <row r="203" spans="1:20">
      <c r="A203" s="13" t="s">
        <v>479</v>
      </c>
      <c r="B203" s="13" t="s">
        <v>336</v>
      </c>
      <c r="C203" t="s">
        <v>337</v>
      </c>
      <c r="D203" t="s">
        <v>338</v>
      </c>
      <c r="E203" s="262" t="s">
        <v>722</v>
      </c>
      <c r="F203" t="s">
        <v>632</v>
      </c>
      <c r="G203" t="s">
        <v>474</v>
      </c>
      <c r="H203" s="14" t="s">
        <v>339</v>
      </c>
      <c r="I203" t="s">
        <v>610</v>
      </c>
      <c r="J203" t="s">
        <v>611</v>
      </c>
      <c r="K203" t="s">
        <v>347</v>
      </c>
      <c r="L203" t="s">
        <v>14</v>
      </c>
      <c r="M203" s="264" t="str">
        <f>'common foods'!D4</f>
        <v>01003</v>
      </c>
      <c r="N203" t="s">
        <v>614</v>
      </c>
      <c r="O203" t="s">
        <v>614</v>
      </c>
      <c r="P203">
        <v>1000</v>
      </c>
      <c r="Q203" t="s">
        <v>343</v>
      </c>
      <c r="R203" s="242">
        <v>7.99</v>
      </c>
      <c r="S203" s="242">
        <f>R203/10</f>
        <v>0.79900000000000004</v>
      </c>
      <c r="T203" s="242">
        <f>S203*'edible cooking yield factors'!F4</f>
        <v>0.76704000000000006</v>
      </c>
    </row>
    <row r="204" spans="1:20">
      <c r="A204" s="13" t="s">
        <v>479</v>
      </c>
      <c r="B204" s="13" t="s">
        <v>336</v>
      </c>
      <c r="C204" t="s">
        <v>337</v>
      </c>
      <c r="D204" t="s">
        <v>338</v>
      </c>
      <c r="E204" s="262" t="s">
        <v>722</v>
      </c>
      <c r="F204" t="s">
        <v>632</v>
      </c>
      <c r="G204" t="s">
        <v>474</v>
      </c>
      <c r="H204" s="14" t="s">
        <v>339</v>
      </c>
      <c r="I204" t="s">
        <v>346</v>
      </c>
      <c r="J204" t="s">
        <v>611</v>
      </c>
      <c r="K204" t="s">
        <v>347</v>
      </c>
      <c r="L204" t="s">
        <v>14</v>
      </c>
      <c r="M204" s="264" t="s">
        <v>15</v>
      </c>
      <c r="N204" t="s">
        <v>657</v>
      </c>
      <c r="O204" t="s">
        <v>344</v>
      </c>
      <c r="P204">
        <v>500</v>
      </c>
      <c r="Q204" t="s">
        <v>343</v>
      </c>
      <c r="R204" s="242">
        <v>3.99</v>
      </c>
      <c r="S204" s="242">
        <f>R204/4</f>
        <v>0.99750000000000005</v>
      </c>
      <c r="T204" s="242">
        <f>S204*'edible cooking yield factors'!F4</f>
        <v>0.95760000000000001</v>
      </c>
    </row>
    <row r="205" spans="1:20">
      <c r="A205" s="13" t="s">
        <v>479</v>
      </c>
      <c r="B205" s="13" t="s">
        <v>336</v>
      </c>
      <c r="C205" t="s">
        <v>337</v>
      </c>
      <c r="D205" t="s">
        <v>338</v>
      </c>
      <c r="E205" s="262" t="s">
        <v>722</v>
      </c>
      <c r="F205" t="s">
        <v>632</v>
      </c>
      <c r="G205" t="s">
        <v>474</v>
      </c>
      <c r="H205" s="14" t="s">
        <v>339</v>
      </c>
      <c r="I205" t="s">
        <v>340</v>
      </c>
      <c r="J205" t="s">
        <v>611</v>
      </c>
      <c r="K205" t="s">
        <v>347</v>
      </c>
      <c r="L205" t="s">
        <v>14</v>
      </c>
      <c r="M205" s="264" t="s">
        <v>15</v>
      </c>
      <c r="N205" t="s">
        <v>614</v>
      </c>
      <c r="O205" t="s">
        <v>614</v>
      </c>
      <c r="P205">
        <v>1000</v>
      </c>
      <c r="Q205" t="s">
        <v>343</v>
      </c>
      <c r="R205" s="242">
        <v>7</v>
      </c>
      <c r="S205" s="242">
        <f>R205/10</f>
        <v>0.7</v>
      </c>
      <c r="T205" s="242">
        <f>S205*'edible cooking yield factors'!F4</f>
        <v>0.67199999999999993</v>
      </c>
    </row>
    <row r="206" spans="1:20">
      <c r="A206" s="13" t="s">
        <v>479</v>
      </c>
      <c r="B206" s="13" t="s">
        <v>336</v>
      </c>
      <c r="C206" t="s">
        <v>337</v>
      </c>
      <c r="D206" t="s">
        <v>338</v>
      </c>
      <c r="E206" s="262" t="s">
        <v>722</v>
      </c>
      <c r="F206" t="s">
        <v>632</v>
      </c>
      <c r="G206" t="s">
        <v>474</v>
      </c>
      <c r="H206" s="14" t="s">
        <v>339</v>
      </c>
      <c r="I206" t="s">
        <v>610</v>
      </c>
      <c r="J206" t="s">
        <v>611</v>
      </c>
      <c r="K206" t="s">
        <v>347</v>
      </c>
      <c r="L206" t="s">
        <v>27</v>
      </c>
      <c r="M206" s="264" t="str">
        <f>'common foods'!D9</f>
        <v>01008</v>
      </c>
      <c r="N206" t="s">
        <v>614</v>
      </c>
      <c r="O206" t="s">
        <v>614</v>
      </c>
      <c r="P206">
        <v>1000</v>
      </c>
      <c r="Q206" t="s">
        <v>343</v>
      </c>
      <c r="R206" s="242">
        <v>4.49</v>
      </c>
      <c r="S206" s="242">
        <f>R206/10</f>
        <v>0.44900000000000001</v>
      </c>
      <c r="T206" s="242">
        <f>S206*'edible cooking yield factors'!F9</f>
        <v>0.39512000000000003</v>
      </c>
    </row>
    <row r="207" spans="1:20">
      <c r="A207" s="13" t="s">
        <v>479</v>
      </c>
      <c r="B207" s="13" t="s">
        <v>336</v>
      </c>
      <c r="C207" t="s">
        <v>337</v>
      </c>
      <c r="D207" t="s">
        <v>338</v>
      </c>
      <c r="E207" s="262" t="s">
        <v>722</v>
      </c>
      <c r="F207" t="s">
        <v>632</v>
      </c>
      <c r="G207" t="s">
        <v>474</v>
      </c>
      <c r="H207" s="14" t="s">
        <v>339</v>
      </c>
      <c r="I207" t="s">
        <v>346</v>
      </c>
      <c r="J207" t="s">
        <v>611</v>
      </c>
      <c r="K207" t="s">
        <v>347</v>
      </c>
      <c r="L207" t="s">
        <v>27</v>
      </c>
      <c r="M207" s="264" t="s">
        <v>26</v>
      </c>
      <c r="N207" t="s">
        <v>614</v>
      </c>
      <c r="O207" t="s">
        <v>614</v>
      </c>
      <c r="P207">
        <v>1000</v>
      </c>
      <c r="Q207" t="s">
        <v>343</v>
      </c>
      <c r="R207" s="242">
        <v>4.99</v>
      </c>
      <c r="S207" s="242">
        <f>R207/10</f>
        <v>0.499</v>
      </c>
      <c r="T207" s="242">
        <f>S207*'edible cooking yield factors'!F9</f>
        <v>0.43912000000000001</v>
      </c>
    </row>
    <row r="208" spans="1:20">
      <c r="A208" s="13" t="s">
        <v>479</v>
      </c>
      <c r="B208" s="13" t="s">
        <v>336</v>
      </c>
      <c r="C208" t="s">
        <v>337</v>
      </c>
      <c r="D208" t="s">
        <v>338</v>
      </c>
      <c r="E208" s="262" t="s">
        <v>722</v>
      </c>
      <c r="F208" t="s">
        <v>632</v>
      </c>
      <c r="G208" t="s">
        <v>474</v>
      </c>
      <c r="H208" s="14" t="s">
        <v>339</v>
      </c>
      <c r="I208" t="s">
        <v>340</v>
      </c>
      <c r="J208" t="s">
        <v>611</v>
      </c>
      <c r="K208" t="s">
        <v>347</v>
      </c>
      <c r="L208" t="s">
        <v>27</v>
      </c>
      <c r="M208" s="264" t="s">
        <v>26</v>
      </c>
      <c r="N208" t="s">
        <v>614</v>
      </c>
      <c r="O208" t="s">
        <v>614</v>
      </c>
      <c r="P208">
        <v>1000</v>
      </c>
      <c r="Q208" t="s">
        <v>343</v>
      </c>
      <c r="R208" s="242">
        <v>3.9</v>
      </c>
      <c r="S208" s="242">
        <f>R208/10</f>
        <v>0.39</v>
      </c>
      <c r="T208" s="242">
        <f>S208*'edible cooking yield factors'!F9</f>
        <v>0.34320000000000001</v>
      </c>
    </row>
    <row r="209" spans="1:20">
      <c r="A209" s="13" t="s">
        <v>479</v>
      </c>
      <c r="B209" s="13" t="s">
        <v>336</v>
      </c>
      <c r="C209" t="s">
        <v>337</v>
      </c>
      <c r="D209" t="s">
        <v>338</v>
      </c>
      <c r="E209" s="262" t="s">
        <v>722</v>
      </c>
      <c r="F209" t="s">
        <v>632</v>
      </c>
      <c r="G209" t="s">
        <v>474</v>
      </c>
      <c r="H209" s="14" t="s">
        <v>339</v>
      </c>
      <c r="I209" t="s">
        <v>610</v>
      </c>
      <c r="J209" t="s">
        <v>611</v>
      </c>
      <c r="K209" t="s">
        <v>347</v>
      </c>
      <c r="L209" t="s">
        <v>426</v>
      </c>
      <c r="M209" s="264" t="str">
        <f>'common foods'!D10</f>
        <v>01009</v>
      </c>
      <c r="N209" t="s">
        <v>612</v>
      </c>
      <c r="O209" t="s">
        <v>342</v>
      </c>
      <c r="P209">
        <v>750</v>
      </c>
      <c r="Q209" t="s">
        <v>343</v>
      </c>
      <c r="R209" s="242">
        <v>3.69</v>
      </c>
      <c r="S209" s="242">
        <f>R209/7.5</f>
        <v>0.49199999999999999</v>
      </c>
      <c r="T209" s="242">
        <f>S209*'edible cooking yield factors'!F10</f>
        <v>0.49199999999999999</v>
      </c>
    </row>
    <row r="210" spans="1:20">
      <c r="A210" s="13" t="s">
        <v>479</v>
      </c>
      <c r="B210" s="13" t="s">
        <v>336</v>
      </c>
      <c r="C210" t="s">
        <v>337</v>
      </c>
      <c r="D210" t="s">
        <v>338</v>
      </c>
      <c r="E210" s="262" t="s">
        <v>722</v>
      </c>
      <c r="F210" t="s">
        <v>632</v>
      </c>
      <c r="G210" t="s">
        <v>474</v>
      </c>
      <c r="H210" s="14" t="s">
        <v>339</v>
      </c>
      <c r="I210" t="s">
        <v>346</v>
      </c>
      <c r="J210" t="s">
        <v>611</v>
      </c>
      <c r="K210" t="s">
        <v>347</v>
      </c>
      <c r="L210" t="s">
        <v>426</v>
      </c>
      <c r="M210" s="264" t="s">
        <v>28</v>
      </c>
      <c r="N210" t="s">
        <v>481</v>
      </c>
      <c r="O210" t="s">
        <v>342</v>
      </c>
      <c r="P210">
        <v>400</v>
      </c>
      <c r="Q210" t="s">
        <v>343</v>
      </c>
      <c r="R210" s="242">
        <v>1.99</v>
      </c>
      <c r="S210" s="242">
        <f>R210/4</f>
        <v>0.4975</v>
      </c>
      <c r="T210" s="242">
        <f>S210*'edible cooking yield factors'!F10</f>
        <v>0.4975</v>
      </c>
    </row>
    <row r="211" spans="1:20">
      <c r="A211" s="13" t="s">
        <v>479</v>
      </c>
      <c r="B211" s="13" t="s">
        <v>336</v>
      </c>
      <c r="C211" t="s">
        <v>337</v>
      </c>
      <c r="D211" t="s">
        <v>338</v>
      </c>
      <c r="E211" s="262" t="s">
        <v>722</v>
      </c>
      <c r="F211" t="s">
        <v>632</v>
      </c>
      <c r="G211" t="s">
        <v>474</v>
      </c>
      <c r="H211" s="14" t="s">
        <v>339</v>
      </c>
      <c r="I211" t="s">
        <v>340</v>
      </c>
      <c r="J211" t="s">
        <v>611</v>
      </c>
      <c r="K211" t="s">
        <v>347</v>
      </c>
      <c r="L211" t="s">
        <v>426</v>
      </c>
      <c r="M211" s="264" t="s">
        <v>28</v>
      </c>
      <c r="N211" t="s">
        <v>340</v>
      </c>
      <c r="O211" t="s">
        <v>342</v>
      </c>
      <c r="P211">
        <v>950</v>
      </c>
      <c r="Q211" t="s">
        <v>343</v>
      </c>
      <c r="R211" s="242">
        <v>5.5</v>
      </c>
      <c r="S211" s="242">
        <f>R211/9.5</f>
        <v>0.57894736842105265</v>
      </c>
      <c r="T211" s="242">
        <f>S211*'edible cooking yield factors'!F10</f>
        <v>0.57894736842105265</v>
      </c>
    </row>
    <row r="212" spans="1:20">
      <c r="A212" s="13" t="s">
        <v>479</v>
      </c>
      <c r="B212" s="13" t="s">
        <v>336</v>
      </c>
      <c r="C212" t="s">
        <v>337</v>
      </c>
      <c r="D212" t="s">
        <v>338</v>
      </c>
      <c r="E212" s="262" t="s">
        <v>722</v>
      </c>
      <c r="F212" t="s">
        <v>632</v>
      </c>
      <c r="G212" t="s">
        <v>474</v>
      </c>
      <c r="H212" s="14" t="s">
        <v>339</v>
      </c>
      <c r="I212" t="s">
        <v>610</v>
      </c>
      <c r="J212" t="s">
        <v>611</v>
      </c>
      <c r="K212" t="s">
        <v>347</v>
      </c>
      <c r="L212" t="s">
        <v>350</v>
      </c>
      <c r="M212" s="264" t="str">
        <f>'common foods'!D12</f>
        <v>01011</v>
      </c>
      <c r="N212" t="s">
        <v>612</v>
      </c>
      <c r="O212" t="s">
        <v>342</v>
      </c>
      <c r="P212">
        <v>410</v>
      </c>
      <c r="Q212" t="s">
        <v>343</v>
      </c>
      <c r="R212" s="242">
        <v>1.05</v>
      </c>
      <c r="S212" s="242">
        <f>R212/4.1</f>
        <v>0.25609756097560976</v>
      </c>
      <c r="T212" s="242">
        <f>S212*'edible cooking yield factors'!F12</f>
        <v>0.15365853658536585</v>
      </c>
    </row>
    <row r="213" spans="1:20">
      <c r="A213" s="13" t="s">
        <v>479</v>
      </c>
      <c r="B213" s="13" t="s">
        <v>336</v>
      </c>
      <c r="C213" t="s">
        <v>337</v>
      </c>
      <c r="D213" t="s">
        <v>338</v>
      </c>
      <c r="E213" s="262" t="s">
        <v>722</v>
      </c>
      <c r="F213" t="s">
        <v>632</v>
      </c>
      <c r="G213" t="s">
        <v>474</v>
      </c>
      <c r="H213" s="14" t="s">
        <v>339</v>
      </c>
      <c r="I213" t="s">
        <v>346</v>
      </c>
      <c r="J213" t="s">
        <v>611</v>
      </c>
      <c r="K213" t="s">
        <v>347</v>
      </c>
      <c r="L213" t="s">
        <v>350</v>
      </c>
      <c r="M213" s="264" t="s">
        <v>375</v>
      </c>
      <c r="N213" t="s">
        <v>612</v>
      </c>
      <c r="O213" t="s">
        <v>342</v>
      </c>
      <c r="P213">
        <v>410</v>
      </c>
      <c r="Q213" t="s">
        <v>343</v>
      </c>
      <c r="R213" s="242">
        <v>1.0900000000000001</v>
      </c>
      <c r="S213" s="242">
        <f>R213/4.1</f>
        <v>0.26585365853658544</v>
      </c>
      <c r="T213" s="242">
        <f>S213*'edible cooking yield factors'!F12</f>
        <v>0.15951219512195125</v>
      </c>
    </row>
    <row r="214" spans="1:20">
      <c r="A214" s="13" t="s">
        <v>479</v>
      </c>
      <c r="B214" s="13" t="s">
        <v>336</v>
      </c>
      <c r="C214" t="s">
        <v>337</v>
      </c>
      <c r="D214" t="s">
        <v>338</v>
      </c>
      <c r="E214" s="262" t="s">
        <v>722</v>
      </c>
      <c r="F214" t="s">
        <v>632</v>
      </c>
      <c r="G214" t="s">
        <v>474</v>
      </c>
      <c r="H214" s="14" t="s">
        <v>339</v>
      </c>
      <c r="I214" t="s">
        <v>340</v>
      </c>
      <c r="J214" t="s">
        <v>611</v>
      </c>
      <c r="K214" t="s">
        <v>347</v>
      </c>
      <c r="L214" t="s">
        <v>350</v>
      </c>
      <c r="M214" s="264" t="s">
        <v>375</v>
      </c>
      <c r="N214" t="s">
        <v>340</v>
      </c>
      <c r="O214" t="s">
        <v>342</v>
      </c>
      <c r="P214">
        <v>825</v>
      </c>
      <c r="Q214" t="s">
        <v>343</v>
      </c>
      <c r="R214" s="242">
        <v>2.1</v>
      </c>
      <c r="S214" s="242">
        <f>R214/8.25</f>
        <v>0.25454545454545457</v>
      </c>
      <c r="T214" s="242">
        <f>S214*'edible cooking yield factors'!F12</f>
        <v>0.15272727272727274</v>
      </c>
    </row>
    <row r="215" spans="1:20">
      <c r="A215" s="13" t="s">
        <v>479</v>
      </c>
      <c r="B215" s="13" t="s">
        <v>336</v>
      </c>
      <c r="C215" t="s">
        <v>337</v>
      </c>
      <c r="D215" t="s">
        <v>338</v>
      </c>
      <c r="E215" s="262" t="s">
        <v>722</v>
      </c>
      <c r="F215" t="s">
        <v>632</v>
      </c>
      <c r="G215" t="s">
        <v>474</v>
      </c>
      <c r="H215" s="14" t="s">
        <v>339</v>
      </c>
      <c r="I215" t="s">
        <v>610</v>
      </c>
      <c r="J215" t="s">
        <v>611</v>
      </c>
      <c r="K215" t="s">
        <v>347</v>
      </c>
      <c r="L215" t="s">
        <v>427</v>
      </c>
      <c r="M215" s="264" t="str">
        <f>'common foods'!D13</f>
        <v>01012</v>
      </c>
      <c r="N215" t="s">
        <v>483</v>
      </c>
      <c r="O215" t="s">
        <v>344</v>
      </c>
      <c r="P215" s="9">
        <v>400</v>
      </c>
      <c r="Q215" s="9" t="s">
        <v>343</v>
      </c>
      <c r="R215" s="246">
        <v>1.49</v>
      </c>
      <c r="S215" s="246">
        <f>R215/4</f>
        <v>0.3725</v>
      </c>
      <c r="T215" s="246">
        <f>S215*'edible cooking yield factors'!F13</f>
        <v>0.2235</v>
      </c>
    </row>
    <row r="216" spans="1:20">
      <c r="A216" s="13" t="s">
        <v>479</v>
      </c>
      <c r="B216" s="13" t="s">
        <v>336</v>
      </c>
      <c r="C216" t="s">
        <v>337</v>
      </c>
      <c r="D216" t="s">
        <v>338</v>
      </c>
      <c r="E216" s="262" t="s">
        <v>722</v>
      </c>
      <c r="F216" t="s">
        <v>632</v>
      </c>
      <c r="G216" t="s">
        <v>474</v>
      </c>
      <c r="H216" s="14" t="s">
        <v>339</v>
      </c>
      <c r="I216" t="s">
        <v>346</v>
      </c>
      <c r="J216" t="s">
        <v>611</v>
      </c>
      <c r="K216" t="s">
        <v>347</v>
      </c>
      <c r="L216" t="s">
        <v>427</v>
      </c>
      <c r="M216" s="264" t="s">
        <v>376</v>
      </c>
      <c r="N216" t="s">
        <v>483</v>
      </c>
      <c r="O216" t="s">
        <v>344</v>
      </c>
      <c r="P216" s="9">
        <v>400</v>
      </c>
      <c r="Q216" s="9" t="s">
        <v>343</v>
      </c>
      <c r="R216" s="246">
        <v>1.99</v>
      </c>
      <c r="S216" s="246">
        <f>R216/4</f>
        <v>0.4975</v>
      </c>
      <c r="T216" s="246">
        <f>S216*'edible cooking yield factors'!F13</f>
        <v>0.29849999999999999</v>
      </c>
    </row>
    <row r="217" spans="1:20">
      <c r="A217" s="13" t="s">
        <v>479</v>
      </c>
      <c r="B217" s="13" t="s">
        <v>336</v>
      </c>
      <c r="C217" t="s">
        <v>337</v>
      </c>
      <c r="D217" t="s">
        <v>338</v>
      </c>
      <c r="E217" s="262" t="s">
        <v>722</v>
      </c>
      <c r="F217" t="s">
        <v>632</v>
      </c>
      <c r="G217" t="s">
        <v>474</v>
      </c>
      <c r="H217" s="14" t="s">
        <v>339</v>
      </c>
      <c r="I217" t="s">
        <v>340</v>
      </c>
      <c r="J217" t="s">
        <v>611</v>
      </c>
      <c r="K217" t="s">
        <v>347</v>
      </c>
      <c r="L217" t="s">
        <v>427</v>
      </c>
      <c r="M217" s="264" t="s">
        <v>376</v>
      </c>
      <c r="N217" t="s">
        <v>483</v>
      </c>
      <c r="O217" t="s">
        <v>344</v>
      </c>
      <c r="P217" s="9">
        <v>400</v>
      </c>
      <c r="Q217" s="9" t="s">
        <v>343</v>
      </c>
      <c r="R217" s="246">
        <v>2.29</v>
      </c>
      <c r="S217" s="246">
        <f>R217/4</f>
        <v>0.57250000000000001</v>
      </c>
      <c r="T217" s="246">
        <f>S217*'edible cooking yield factors'!F13</f>
        <v>0.34349999999999997</v>
      </c>
    </row>
    <row r="218" spans="1:20">
      <c r="A218" s="13" t="s">
        <v>479</v>
      </c>
      <c r="B218" s="13" t="s">
        <v>336</v>
      </c>
      <c r="C218" t="s">
        <v>337</v>
      </c>
      <c r="D218" t="s">
        <v>338</v>
      </c>
      <c r="E218" s="262" t="s">
        <v>722</v>
      </c>
      <c r="F218" t="s">
        <v>632</v>
      </c>
      <c r="G218" t="s">
        <v>474</v>
      </c>
      <c r="H218" s="14" t="s">
        <v>339</v>
      </c>
      <c r="I218" t="s">
        <v>610</v>
      </c>
      <c r="J218" t="s">
        <v>611</v>
      </c>
      <c r="K218" t="s">
        <v>485</v>
      </c>
      <c r="L218" t="s">
        <v>34</v>
      </c>
      <c r="M218" s="264" t="str">
        <f>'common foods'!D17</f>
        <v>02012</v>
      </c>
      <c r="N218" t="s">
        <v>614</v>
      </c>
      <c r="O218" t="s">
        <v>614</v>
      </c>
      <c r="P218" s="9">
        <v>390</v>
      </c>
      <c r="Q218" s="9" t="s">
        <v>343</v>
      </c>
      <c r="R218" s="246">
        <v>2.4900000000000002</v>
      </c>
      <c r="S218" s="246">
        <f>R218/3.9</f>
        <v>0.63846153846153852</v>
      </c>
      <c r="T218" s="246">
        <f>S218*'edible cooking yield factors'!F17</f>
        <v>0.44692307692307692</v>
      </c>
    </row>
    <row r="219" spans="1:20">
      <c r="A219" s="13" t="s">
        <v>479</v>
      </c>
      <c r="B219" s="13" t="s">
        <v>336</v>
      </c>
      <c r="C219" t="s">
        <v>337</v>
      </c>
      <c r="D219" t="s">
        <v>338</v>
      </c>
      <c r="E219" s="262" t="s">
        <v>722</v>
      </c>
      <c r="F219" t="s">
        <v>632</v>
      </c>
      <c r="G219" t="s">
        <v>474</v>
      </c>
      <c r="H219" s="14" t="s">
        <v>339</v>
      </c>
      <c r="I219" t="s">
        <v>346</v>
      </c>
      <c r="J219" t="s">
        <v>611</v>
      </c>
      <c r="K219" t="s">
        <v>485</v>
      </c>
      <c r="L219" t="s">
        <v>34</v>
      </c>
      <c r="M219" s="264" t="s">
        <v>35</v>
      </c>
      <c r="N219" t="s">
        <v>614</v>
      </c>
      <c r="O219" t="s">
        <v>614</v>
      </c>
      <c r="P219" s="9">
        <v>390</v>
      </c>
      <c r="Q219" s="9" t="s">
        <v>343</v>
      </c>
      <c r="R219" s="246">
        <v>2.69</v>
      </c>
      <c r="S219" s="246">
        <f>R219/3.9</f>
        <v>0.68974358974358974</v>
      </c>
      <c r="T219" s="246">
        <f>S219*'edible cooking yield factors'!F17</f>
        <v>0.4828205128205128</v>
      </c>
    </row>
    <row r="220" spans="1:20">
      <c r="A220" s="13" t="s">
        <v>479</v>
      </c>
      <c r="B220" s="13" t="s">
        <v>336</v>
      </c>
      <c r="C220" t="s">
        <v>337</v>
      </c>
      <c r="D220" t="s">
        <v>338</v>
      </c>
      <c r="E220" s="262" t="s">
        <v>722</v>
      </c>
      <c r="F220" t="s">
        <v>632</v>
      </c>
      <c r="G220" t="s">
        <v>474</v>
      </c>
      <c r="H220" s="14" t="s">
        <v>339</v>
      </c>
      <c r="I220" t="s">
        <v>340</v>
      </c>
      <c r="J220" t="s">
        <v>611</v>
      </c>
      <c r="K220" t="s">
        <v>485</v>
      </c>
      <c r="L220" t="s">
        <v>34</v>
      </c>
      <c r="M220" s="264" t="s">
        <v>35</v>
      </c>
      <c r="N220" t="s">
        <v>614</v>
      </c>
      <c r="O220" t="s">
        <v>614</v>
      </c>
      <c r="P220" s="9">
        <v>390</v>
      </c>
      <c r="Q220" s="9" t="s">
        <v>343</v>
      </c>
      <c r="R220" s="246">
        <v>2.5</v>
      </c>
      <c r="S220" s="246">
        <f>R220/3.9</f>
        <v>0.64102564102564108</v>
      </c>
      <c r="T220" s="246">
        <f>S220*'edible cooking yield factors'!F17</f>
        <v>0.44871794871794873</v>
      </c>
    </row>
    <row r="221" spans="1:20">
      <c r="A221" s="13" t="s">
        <v>479</v>
      </c>
      <c r="B221" s="13" t="s">
        <v>336</v>
      </c>
      <c r="C221" t="s">
        <v>337</v>
      </c>
      <c r="D221" t="s">
        <v>338</v>
      </c>
      <c r="E221" s="262" t="s">
        <v>722</v>
      </c>
      <c r="F221" t="s">
        <v>632</v>
      </c>
      <c r="G221" t="s">
        <v>474</v>
      </c>
      <c r="H221" s="14" t="s">
        <v>339</v>
      </c>
      <c r="I221" t="s">
        <v>610</v>
      </c>
      <c r="J221" t="s">
        <v>611</v>
      </c>
      <c r="K221" t="s">
        <v>485</v>
      </c>
      <c r="L221" t="s">
        <v>44</v>
      </c>
      <c r="M221" s="264" t="str">
        <f>'common foods'!D22</f>
        <v>02017</v>
      </c>
      <c r="N221" t="s">
        <v>481</v>
      </c>
      <c r="O221" t="s">
        <v>342</v>
      </c>
      <c r="P221" s="9">
        <v>1000</v>
      </c>
      <c r="Q221" s="9" t="s">
        <v>343</v>
      </c>
      <c r="R221" s="246">
        <v>2.79</v>
      </c>
      <c r="S221" s="246">
        <f>R221/10</f>
        <v>0.27900000000000003</v>
      </c>
      <c r="T221" s="246">
        <f>S221*'edible cooking yield factors'!F22</f>
        <v>0.27900000000000003</v>
      </c>
    </row>
    <row r="222" spans="1:20">
      <c r="A222" s="13" t="s">
        <v>479</v>
      </c>
      <c r="B222" s="13" t="s">
        <v>336</v>
      </c>
      <c r="C222" t="s">
        <v>337</v>
      </c>
      <c r="D222" t="s">
        <v>338</v>
      </c>
      <c r="E222" s="262" t="s">
        <v>722</v>
      </c>
      <c r="F222" t="s">
        <v>632</v>
      </c>
      <c r="G222" t="s">
        <v>474</v>
      </c>
      <c r="H222" s="14" t="s">
        <v>339</v>
      </c>
      <c r="I222" t="s">
        <v>346</v>
      </c>
      <c r="J222" t="s">
        <v>611</v>
      </c>
      <c r="K222" t="s">
        <v>485</v>
      </c>
      <c r="L222" t="s">
        <v>44</v>
      </c>
      <c r="M222" s="264" t="s">
        <v>45</v>
      </c>
      <c r="N222" t="s">
        <v>658</v>
      </c>
      <c r="O222" t="s">
        <v>344</v>
      </c>
      <c r="P222" s="9">
        <v>500</v>
      </c>
      <c r="Q222" s="9" t="s">
        <v>343</v>
      </c>
      <c r="R222" s="246">
        <v>1.99</v>
      </c>
      <c r="S222" s="246">
        <f>R222/5</f>
        <v>0.39800000000000002</v>
      </c>
      <c r="T222" s="246">
        <f>S222*'edible cooking yield factors'!F22</f>
        <v>0.39800000000000002</v>
      </c>
    </row>
    <row r="223" spans="1:20">
      <c r="A223" s="13" t="s">
        <v>479</v>
      </c>
      <c r="B223" s="13" t="s">
        <v>336</v>
      </c>
      <c r="C223" t="s">
        <v>337</v>
      </c>
      <c r="D223" t="s">
        <v>338</v>
      </c>
      <c r="E223" s="262" t="s">
        <v>722</v>
      </c>
      <c r="F223" t="s">
        <v>632</v>
      </c>
      <c r="G223" t="s">
        <v>474</v>
      </c>
      <c r="H223" s="14" t="s">
        <v>339</v>
      </c>
      <c r="I223" t="s">
        <v>340</v>
      </c>
      <c r="J223" t="s">
        <v>611</v>
      </c>
      <c r="K223" t="s">
        <v>485</v>
      </c>
      <c r="L223" t="s">
        <v>44</v>
      </c>
      <c r="M223" s="264" t="s">
        <v>45</v>
      </c>
      <c r="N223" t="s">
        <v>340</v>
      </c>
      <c r="O223" t="s">
        <v>342</v>
      </c>
      <c r="P223">
        <v>750</v>
      </c>
      <c r="Q223" t="s">
        <v>343</v>
      </c>
      <c r="R223" s="242">
        <v>3</v>
      </c>
      <c r="S223" s="242">
        <f>R223/7.5</f>
        <v>0.4</v>
      </c>
      <c r="T223" s="242">
        <f>S223*'edible cooking yield factors'!F22</f>
        <v>0.4</v>
      </c>
    </row>
    <row r="224" spans="1:20">
      <c r="A224" s="13" t="s">
        <v>479</v>
      </c>
      <c r="B224" s="13" t="s">
        <v>336</v>
      </c>
      <c r="C224" t="s">
        <v>337</v>
      </c>
      <c r="D224" t="s">
        <v>338</v>
      </c>
      <c r="E224" s="262" t="s">
        <v>722</v>
      </c>
      <c r="F224" t="s">
        <v>632</v>
      </c>
      <c r="G224" t="s">
        <v>474</v>
      </c>
      <c r="H224" s="14" t="s">
        <v>339</v>
      </c>
      <c r="I224" t="s">
        <v>610</v>
      </c>
      <c r="J224" t="s">
        <v>611</v>
      </c>
      <c r="K224" t="s">
        <v>485</v>
      </c>
      <c r="L224" t="s">
        <v>372</v>
      </c>
      <c r="M224" s="264" t="str">
        <f>'common foods'!D29</f>
        <v>02028</v>
      </c>
      <c r="N224" t="s">
        <v>481</v>
      </c>
      <c r="O224" s="9" t="s">
        <v>342</v>
      </c>
      <c r="P224" s="9">
        <v>1000</v>
      </c>
      <c r="Q224" s="9" t="s">
        <v>343</v>
      </c>
      <c r="R224" s="246">
        <v>2.59</v>
      </c>
      <c r="S224" s="246">
        <f>R224/10</f>
        <v>0.25900000000000001</v>
      </c>
      <c r="T224" s="246">
        <f>S224*'edible cooking yield factors'!F29</f>
        <v>0.25900000000000001</v>
      </c>
    </row>
    <row r="225" spans="1:20">
      <c r="A225" s="13" t="s">
        <v>479</v>
      </c>
      <c r="B225" s="13" t="s">
        <v>336</v>
      </c>
      <c r="C225" t="s">
        <v>337</v>
      </c>
      <c r="D225" t="s">
        <v>338</v>
      </c>
      <c r="E225" s="262" t="s">
        <v>722</v>
      </c>
      <c r="F225" t="s">
        <v>632</v>
      </c>
      <c r="G225" t="s">
        <v>474</v>
      </c>
      <c r="H225" s="14" t="s">
        <v>339</v>
      </c>
      <c r="I225" t="s">
        <v>346</v>
      </c>
      <c r="J225" t="s">
        <v>611</v>
      </c>
      <c r="K225" t="s">
        <v>485</v>
      </c>
      <c r="L225" t="s">
        <v>372</v>
      </c>
      <c r="M225" s="264" t="s">
        <v>60</v>
      </c>
      <c r="N225" t="s">
        <v>481</v>
      </c>
      <c r="O225" s="9" t="s">
        <v>342</v>
      </c>
      <c r="P225" s="9">
        <v>1000</v>
      </c>
      <c r="Q225" s="9" t="s">
        <v>343</v>
      </c>
      <c r="R225" s="246">
        <v>2.99</v>
      </c>
      <c r="S225" s="246">
        <f>R225/10</f>
        <v>0.29900000000000004</v>
      </c>
      <c r="T225" s="246">
        <f>S225*'edible cooking yield factors'!F29</f>
        <v>0.29900000000000004</v>
      </c>
    </row>
    <row r="226" spans="1:20">
      <c r="A226" s="13" t="s">
        <v>479</v>
      </c>
      <c r="B226" s="13" t="s">
        <v>336</v>
      </c>
      <c r="C226" t="s">
        <v>337</v>
      </c>
      <c r="D226" t="s">
        <v>338</v>
      </c>
      <c r="E226" s="262" t="s">
        <v>722</v>
      </c>
      <c r="F226" t="s">
        <v>632</v>
      </c>
      <c r="G226" t="s">
        <v>474</v>
      </c>
      <c r="H226" s="14" t="s">
        <v>339</v>
      </c>
      <c r="I226" t="s">
        <v>340</v>
      </c>
      <c r="J226" t="s">
        <v>611</v>
      </c>
      <c r="K226" t="s">
        <v>485</v>
      </c>
      <c r="L226" t="s">
        <v>372</v>
      </c>
      <c r="M226" s="264" t="s">
        <v>60</v>
      </c>
      <c r="N226" t="s">
        <v>617</v>
      </c>
      <c r="O226" s="9" t="s">
        <v>342</v>
      </c>
      <c r="P226" s="9">
        <v>1000</v>
      </c>
      <c r="Q226" s="9" t="s">
        <v>343</v>
      </c>
      <c r="R226" s="246">
        <v>2.29</v>
      </c>
      <c r="S226" s="246">
        <f>R226/10</f>
        <v>0.22900000000000001</v>
      </c>
      <c r="T226" s="246">
        <f>S226*'edible cooking yield factors'!F29</f>
        <v>0.22900000000000001</v>
      </c>
    </row>
    <row r="227" spans="1:20">
      <c r="A227" s="13" t="s">
        <v>479</v>
      </c>
      <c r="B227" s="13" t="s">
        <v>336</v>
      </c>
      <c r="C227" t="s">
        <v>337</v>
      </c>
      <c r="D227" t="s">
        <v>338</v>
      </c>
      <c r="E227" s="262" t="s">
        <v>722</v>
      </c>
      <c r="F227" t="s">
        <v>632</v>
      </c>
      <c r="G227" t="s">
        <v>474</v>
      </c>
      <c r="H227" s="14" t="s">
        <v>339</v>
      </c>
      <c r="I227" t="s">
        <v>610</v>
      </c>
      <c r="J227" t="s">
        <v>611</v>
      </c>
      <c r="K227" t="s">
        <v>485</v>
      </c>
      <c r="L227" t="s">
        <v>61</v>
      </c>
      <c r="M227" s="264" t="str">
        <f>'common foods'!D30</f>
        <v>02029</v>
      </c>
      <c r="N227" t="s">
        <v>614</v>
      </c>
      <c r="O227" s="9" t="s">
        <v>614</v>
      </c>
      <c r="P227" s="9">
        <v>690</v>
      </c>
      <c r="Q227" s="9" t="s">
        <v>343</v>
      </c>
      <c r="R227" s="246">
        <v>1.99</v>
      </c>
      <c r="S227" s="246">
        <f>R227/6.9</f>
        <v>0.28840579710144926</v>
      </c>
      <c r="T227" s="246">
        <f>S227*'edible cooking yield factors'!F30</f>
        <v>0.23937681159420288</v>
      </c>
    </row>
    <row r="228" spans="1:20">
      <c r="A228" s="13" t="s">
        <v>479</v>
      </c>
      <c r="B228" s="13" t="s">
        <v>336</v>
      </c>
      <c r="C228" t="s">
        <v>337</v>
      </c>
      <c r="D228" t="s">
        <v>338</v>
      </c>
      <c r="E228" s="262" t="s">
        <v>722</v>
      </c>
      <c r="F228" t="s">
        <v>632</v>
      </c>
      <c r="G228" t="s">
        <v>474</v>
      </c>
      <c r="H228" s="14" t="s">
        <v>339</v>
      </c>
      <c r="I228" t="s">
        <v>346</v>
      </c>
      <c r="J228" t="s">
        <v>611</v>
      </c>
      <c r="K228" t="s">
        <v>485</v>
      </c>
      <c r="L228" t="s">
        <v>61</v>
      </c>
      <c r="M228" s="264" t="s">
        <v>62</v>
      </c>
      <c r="N228" t="s">
        <v>614</v>
      </c>
      <c r="O228" s="9" t="s">
        <v>614</v>
      </c>
      <c r="P228" s="9">
        <v>690</v>
      </c>
      <c r="Q228" s="9" t="s">
        <v>343</v>
      </c>
      <c r="R228" s="246">
        <v>3.69</v>
      </c>
      <c r="S228" s="246">
        <f>R228/6.9</f>
        <v>0.53478260869565208</v>
      </c>
      <c r="T228" s="246">
        <f>S228*'edible cooking yield factors'!F30</f>
        <v>0.44386956521739118</v>
      </c>
    </row>
    <row r="229" spans="1:20">
      <c r="A229" s="13" t="s">
        <v>479</v>
      </c>
      <c r="B229" s="13" t="s">
        <v>336</v>
      </c>
      <c r="C229" t="s">
        <v>337</v>
      </c>
      <c r="D229" t="s">
        <v>338</v>
      </c>
      <c r="E229" s="262" t="s">
        <v>722</v>
      </c>
      <c r="F229" t="s">
        <v>632</v>
      </c>
      <c r="G229" t="s">
        <v>474</v>
      </c>
      <c r="H229" s="14" t="s">
        <v>339</v>
      </c>
      <c r="I229" t="s">
        <v>340</v>
      </c>
      <c r="J229" t="s">
        <v>611</v>
      </c>
      <c r="K229" t="s">
        <v>485</v>
      </c>
      <c r="L229" t="s">
        <v>61</v>
      </c>
      <c r="M229" s="264" t="s">
        <v>62</v>
      </c>
      <c r="N229" t="s">
        <v>614</v>
      </c>
      <c r="O229" s="9" t="s">
        <v>614</v>
      </c>
      <c r="P229" s="9">
        <v>690</v>
      </c>
      <c r="Q229" s="9" t="s">
        <v>343</v>
      </c>
      <c r="R229" s="246">
        <v>3</v>
      </c>
      <c r="S229" s="246">
        <f>R229/6.9</f>
        <v>0.43478260869565216</v>
      </c>
      <c r="T229" s="246">
        <f>S229*'edible cooking yield factors'!F30</f>
        <v>0.36086956521739127</v>
      </c>
    </row>
    <row r="230" spans="1:20">
      <c r="A230" s="13" t="s">
        <v>479</v>
      </c>
      <c r="B230" s="13" t="s">
        <v>336</v>
      </c>
      <c r="C230" t="s">
        <v>337</v>
      </c>
      <c r="D230" t="s">
        <v>338</v>
      </c>
      <c r="E230" s="262" t="s">
        <v>722</v>
      </c>
      <c r="F230" t="s">
        <v>632</v>
      </c>
      <c r="G230" t="s">
        <v>474</v>
      </c>
      <c r="H230" s="14" t="s">
        <v>339</v>
      </c>
      <c r="I230" t="s">
        <v>610</v>
      </c>
      <c r="J230" t="s">
        <v>611</v>
      </c>
      <c r="K230" t="s">
        <v>485</v>
      </c>
      <c r="L230" t="s">
        <v>71</v>
      </c>
      <c r="M230" s="264" t="str">
        <f>'common foods'!D152</f>
        <v>02034</v>
      </c>
      <c r="N230" t="s">
        <v>481</v>
      </c>
      <c r="O230" s="9" t="s">
        <v>342</v>
      </c>
      <c r="P230" s="9">
        <v>1000</v>
      </c>
      <c r="Q230" s="9" t="s">
        <v>343</v>
      </c>
      <c r="R230" s="246">
        <v>2.65</v>
      </c>
      <c r="S230" s="246">
        <f>R230/10</f>
        <v>0.26500000000000001</v>
      </c>
      <c r="T230" s="246">
        <f>S230*'edible cooking yield factors'!F152</f>
        <v>0.26500000000000001</v>
      </c>
    </row>
    <row r="231" spans="1:20">
      <c r="A231" s="13" t="s">
        <v>479</v>
      </c>
      <c r="B231" s="13" t="s">
        <v>336</v>
      </c>
      <c r="C231" t="s">
        <v>337</v>
      </c>
      <c r="D231" t="s">
        <v>338</v>
      </c>
      <c r="E231" s="262" t="s">
        <v>722</v>
      </c>
      <c r="F231" t="s">
        <v>632</v>
      </c>
      <c r="G231" t="s">
        <v>474</v>
      </c>
      <c r="H231" s="14" t="s">
        <v>339</v>
      </c>
      <c r="I231" t="s">
        <v>346</v>
      </c>
      <c r="J231" t="s">
        <v>611</v>
      </c>
      <c r="K231" t="s">
        <v>485</v>
      </c>
      <c r="L231" t="s">
        <v>71</v>
      </c>
      <c r="M231" s="264" t="s">
        <v>72</v>
      </c>
      <c r="N231" t="s">
        <v>481</v>
      </c>
      <c r="O231" s="9" t="s">
        <v>342</v>
      </c>
      <c r="P231" s="9">
        <v>1000</v>
      </c>
      <c r="Q231" s="9" t="s">
        <v>343</v>
      </c>
      <c r="R231" s="246">
        <v>2.69</v>
      </c>
      <c r="S231" s="246">
        <f>R231/10</f>
        <v>0.26900000000000002</v>
      </c>
      <c r="T231" s="246">
        <f>S231*'edible cooking yield factors'!F152</f>
        <v>0.26900000000000002</v>
      </c>
    </row>
    <row r="232" spans="1:20">
      <c r="A232" s="13" t="s">
        <v>479</v>
      </c>
      <c r="B232" s="13" t="s">
        <v>336</v>
      </c>
      <c r="C232" t="s">
        <v>337</v>
      </c>
      <c r="D232" t="s">
        <v>338</v>
      </c>
      <c r="E232" s="262" t="s">
        <v>722</v>
      </c>
      <c r="F232" t="s">
        <v>632</v>
      </c>
      <c r="G232" t="s">
        <v>474</v>
      </c>
      <c r="H232" s="14" t="s">
        <v>339</v>
      </c>
      <c r="I232" t="s">
        <v>340</v>
      </c>
      <c r="J232" t="s">
        <v>611</v>
      </c>
      <c r="K232" t="s">
        <v>485</v>
      </c>
      <c r="L232" t="s">
        <v>71</v>
      </c>
      <c r="M232" s="264" t="s">
        <v>72</v>
      </c>
      <c r="N232" t="s">
        <v>617</v>
      </c>
      <c r="O232" s="9" t="s">
        <v>342</v>
      </c>
      <c r="P232" s="9">
        <v>1000</v>
      </c>
      <c r="Q232" s="9" t="s">
        <v>343</v>
      </c>
      <c r="R232" s="246">
        <v>2</v>
      </c>
      <c r="S232" s="246">
        <f>R232/10</f>
        <v>0.2</v>
      </c>
      <c r="T232" s="246">
        <f>S232*'edible cooking yield factors'!F152</f>
        <v>0.2</v>
      </c>
    </row>
    <row r="233" spans="1:20">
      <c r="A233" s="13" t="s">
        <v>479</v>
      </c>
      <c r="B233" s="13" t="s">
        <v>336</v>
      </c>
      <c r="C233" t="s">
        <v>337</v>
      </c>
      <c r="D233" t="s">
        <v>338</v>
      </c>
      <c r="E233" s="262" t="s">
        <v>722</v>
      </c>
      <c r="F233" t="s">
        <v>632</v>
      </c>
      <c r="G233" t="s">
        <v>474</v>
      </c>
      <c r="H233" s="14" t="s">
        <v>339</v>
      </c>
      <c r="I233" t="s">
        <v>610</v>
      </c>
      <c r="J233" t="s">
        <v>611</v>
      </c>
      <c r="K233" t="s">
        <v>485</v>
      </c>
      <c r="L233" t="s">
        <v>476</v>
      </c>
      <c r="M233" s="264" t="str">
        <f>'common foods'!D34</f>
        <v>02040</v>
      </c>
      <c r="N233" t="s">
        <v>481</v>
      </c>
      <c r="O233" s="9" t="s">
        <v>342</v>
      </c>
      <c r="P233" s="9">
        <v>400</v>
      </c>
      <c r="Q233" s="9" t="s">
        <v>343</v>
      </c>
      <c r="R233" s="246">
        <v>0.85</v>
      </c>
      <c r="S233" s="246">
        <f>R233/4</f>
        <v>0.21249999999999999</v>
      </c>
      <c r="T233" s="246">
        <f>S233*'edible cooking yield factors'!F32</f>
        <v>0.1275</v>
      </c>
    </row>
    <row r="234" spans="1:20">
      <c r="A234" s="13" t="s">
        <v>479</v>
      </c>
      <c r="B234" s="13" t="s">
        <v>336</v>
      </c>
      <c r="C234" t="s">
        <v>337</v>
      </c>
      <c r="D234" t="s">
        <v>338</v>
      </c>
      <c r="E234" s="262" t="s">
        <v>722</v>
      </c>
      <c r="F234" t="s">
        <v>632</v>
      </c>
      <c r="G234" t="s">
        <v>474</v>
      </c>
      <c r="H234" s="14" t="s">
        <v>339</v>
      </c>
      <c r="I234" t="s">
        <v>346</v>
      </c>
      <c r="J234" t="s">
        <v>611</v>
      </c>
      <c r="K234" t="s">
        <v>485</v>
      </c>
      <c r="L234" t="s">
        <v>476</v>
      </c>
      <c r="M234" s="264" t="s">
        <v>386</v>
      </c>
      <c r="N234" t="s">
        <v>481</v>
      </c>
      <c r="O234" t="s">
        <v>342</v>
      </c>
      <c r="P234">
        <v>400</v>
      </c>
      <c r="Q234" t="s">
        <v>343</v>
      </c>
      <c r="R234" s="242">
        <v>0.9</v>
      </c>
      <c r="S234" s="242">
        <f>R234/4</f>
        <v>0.22500000000000001</v>
      </c>
      <c r="T234" s="242">
        <f>S234*'edible cooking yield factors'!F32</f>
        <v>0.13500000000000001</v>
      </c>
    </row>
    <row r="235" spans="1:20">
      <c r="A235" s="13" t="s">
        <v>479</v>
      </c>
      <c r="B235" s="13" t="s">
        <v>336</v>
      </c>
      <c r="C235" t="s">
        <v>337</v>
      </c>
      <c r="D235" t="s">
        <v>338</v>
      </c>
      <c r="E235" s="262" t="s">
        <v>722</v>
      </c>
      <c r="F235" t="s">
        <v>632</v>
      </c>
      <c r="G235" t="s">
        <v>474</v>
      </c>
      <c r="H235" s="14" t="s">
        <v>339</v>
      </c>
      <c r="I235" t="s">
        <v>340</v>
      </c>
      <c r="J235" t="s">
        <v>611</v>
      </c>
      <c r="K235" t="s">
        <v>485</v>
      </c>
      <c r="L235" t="s">
        <v>476</v>
      </c>
      <c r="M235" s="264" t="s">
        <v>386</v>
      </c>
      <c r="N235" t="s">
        <v>617</v>
      </c>
      <c r="O235" t="s">
        <v>342</v>
      </c>
      <c r="P235">
        <v>400</v>
      </c>
      <c r="Q235" t="s">
        <v>343</v>
      </c>
      <c r="R235" s="242">
        <v>0.9</v>
      </c>
      <c r="S235" s="242">
        <f>R235/4</f>
        <v>0.22500000000000001</v>
      </c>
      <c r="T235" s="242">
        <f>S235*'edible cooking yield factors'!F32</f>
        <v>0.13500000000000001</v>
      </c>
    </row>
    <row r="236" spans="1:20">
      <c r="A236" s="13" t="s">
        <v>479</v>
      </c>
      <c r="B236" s="13" t="s">
        <v>336</v>
      </c>
      <c r="C236" t="s">
        <v>337</v>
      </c>
      <c r="D236" t="s">
        <v>338</v>
      </c>
      <c r="E236" s="262" t="s">
        <v>722</v>
      </c>
      <c r="F236" t="s">
        <v>632</v>
      </c>
      <c r="G236" t="s">
        <v>474</v>
      </c>
      <c r="H236" s="14" t="s">
        <v>339</v>
      </c>
      <c r="I236" t="s">
        <v>610</v>
      </c>
      <c r="J236" t="s">
        <v>611</v>
      </c>
      <c r="K236" t="s">
        <v>487</v>
      </c>
      <c r="L236" t="s">
        <v>76</v>
      </c>
      <c r="M236" s="264" t="str">
        <f>'common foods'!D47</f>
        <v>03036</v>
      </c>
      <c r="N236" t="s">
        <v>612</v>
      </c>
      <c r="O236" t="s">
        <v>342</v>
      </c>
      <c r="P236">
        <v>600</v>
      </c>
      <c r="Q236" t="s">
        <v>343</v>
      </c>
      <c r="R236" s="242">
        <v>1.19</v>
      </c>
      <c r="S236" s="242">
        <f t="shared" ref="S236:S241" si="17">R236/6</f>
        <v>0.19833333333333333</v>
      </c>
      <c r="T236" s="242">
        <f>S236*'edible cooking yield factors'!F47</f>
        <v>0.19833333333333333</v>
      </c>
    </row>
    <row r="237" spans="1:20">
      <c r="A237" s="13" t="s">
        <v>479</v>
      </c>
      <c r="B237" s="13" t="s">
        <v>336</v>
      </c>
      <c r="C237" t="s">
        <v>337</v>
      </c>
      <c r="D237" t="s">
        <v>338</v>
      </c>
      <c r="E237" s="262" t="s">
        <v>722</v>
      </c>
      <c r="F237" t="s">
        <v>632</v>
      </c>
      <c r="G237" t="s">
        <v>474</v>
      </c>
      <c r="H237" s="14" t="s">
        <v>339</v>
      </c>
      <c r="I237" t="s">
        <v>346</v>
      </c>
      <c r="J237" t="s">
        <v>611</v>
      </c>
      <c r="K237" t="s">
        <v>487</v>
      </c>
      <c r="L237" t="s">
        <v>76</v>
      </c>
      <c r="M237" s="264" t="s">
        <v>77</v>
      </c>
      <c r="N237" t="s">
        <v>612</v>
      </c>
      <c r="O237" t="s">
        <v>342</v>
      </c>
      <c r="P237">
        <v>600</v>
      </c>
      <c r="Q237" t="s">
        <v>343</v>
      </c>
      <c r="R237" s="242">
        <v>1.2</v>
      </c>
      <c r="S237" s="242">
        <f t="shared" si="17"/>
        <v>0.19999999999999998</v>
      </c>
      <c r="T237" s="242">
        <f>S237*'edible cooking yield factors'!F47</f>
        <v>0.19999999999999998</v>
      </c>
    </row>
    <row r="238" spans="1:20">
      <c r="A238" s="13" t="s">
        <v>479</v>
      </c>
      <c r="B238" s="13" t="s">
        <v>336</v>
      </c>
      <c r="C238" t="s">
        <v>337</v>
      </c>
      <c r="D238" t="s">
        <v>338</v>
      </c>
      <c r="E238" s="262" t="s">
        <v>722</v>
      </c>
      <c r="F238" t="s">
        <v>632</v>
      </c>
      <c r="G238" t="s">
        <v>474</v>
      </c>
      <c r="H238" s="14" t="s">
        <v>339</v>
      </c>
      <c r="I238" t="s">
        <v>340</v>
      </c>
      <c r="J238" t="s">
        <v>611</v>
      </c>
      <c r="K238" t="s">
        <v>487</v>
      </c>
      <c r="L238" t="s">
        <v>76</v>
      </c>
      <c r="M238" s="264" t="s">
        <v>77</v>
      </c>
      <c r="N238" t="s">
        <v>341</v>
      </c>
      <c r="O238" t="s">
        <v>342</v>
      </c>
      <c r="P238">
        <v>600</v>
      </c>
      <c r="Q238" t="s">
        <v>343</v>
      </c>
      <c r="R238" s="242">
        <v>1.2</v>
      </c>
      <c r="S238" s="242">
        <f t="shared" si="17"/>
        <v>0.19999999999999998</v>
      </c>
      <c r="T238" s="242">
        <f>S238*'edible cooking yield factors'!F47</f>
        <v>0.19999999999999998</v>
      </c>
    </row>
    <row r="239" spans="1:20">
      <c r="A239" s="13" t="s">
        <v>479</v>
      </c>
      <c r="B239" s="13" t="s">
        <v>336</v>
      </c>
      <c r="C239" t="s">
        <v>337</v>
      </c>
      <c r="D239" t="s">
        <v>338</v>
      </c>
      <c r="E239" s="262" t="s">
        <v>722</v>
      </c>
      <c r="F239" t="s">
        <v>632</v>
      </c>
      <c r="G239" t="s">
        <v>474</v>
      </c>
      <c r="H239" s="14" t="s">
        <v>339</v>
      </c>
      <c r="I239" t="s">
        <v>610</v>
      </c>
      <c r="J239" t="s">
        <v>611</v>
      </c>
      <c r="K239" t="s">
        <v>487</v>
      </c>
      <c r="L239" t="s">
        <v>78</v>
      </c>
      <c r="M239" s="264" t="str">
        <f>'common foods'!D48</f>
        <v>03037</v>
      </c>
      <c r="N239" t="s">
        <v>612</v>
      </c>
      <c r="O239" t="s">
        <v>342</v>
      </c>
      <c r="P239">
        <v>600</v>
      </c>
      <c r="Q239" t="s">
        <v>343</v>
      </c>
      <c r="R239" s="242">
        <v>1.19</v>
      </c>
      <c r="S239" s="242">
        <f t="shared" si="17"/>
        <v>0.19833333333333333</v>
      </c>
      <c r="T239" s="242">
        <f>S239*'edible cooking yield factors'!F48</f>
        <v>0.19833333333333333</v>
      </c>
    </row>
    <row r="240" spans="1:20">
      <c r="A240" s="13" t="s">
        <v>479</v>
      </c>
      <c r="B240" s="13" t="s">
        <v>336</v>
      </c>
      <c r="C240" t="s">
        <v>337</v>
      </c>
      <c r="D240" t="s">
        <v>338</v>
      </c>
      <c r="E240" s="262" t="s">
        <v>722</v>
      </c>
      <c r="F240" t="s">
        <v>632</v>
      </c>
      <c r="G240" t="s">
        <v>474</v>
      </c>
      <c r="H240" s="14" t="s">
        <v>339</v>
      </c>
      <c r="I240" t="s">
        <v>346</v>
      </c>
      <c r="J240" t="s">
        <v>611</v>
      </c>
      <c r="K240" t="s">
        <v>487</v>
      </c>
      <c r="L240" t="s">
        <v>78</v>
      </c>
      <c r="M240" s="264" t="s">
        <v>79</v>
      </c>
      <c r="N240" t="s">
        <v>612</v>
      </c>
      <c r="O240" t="s">
        <v>342</v>
      </c>
      <c r="P240">
        <v>600</v>
      </c>
      <c r="Q240" t="s">
        <v>343</v>
      </c>
      <c r="R240" s="242">
        <v>1.2</v>
      </c>
      <c r="S240" s="242">
        <f t="shared" si="17"/>
        <v>0.19999999999999998</v>
      </c>
      <c r="T240" s="242">
        <f>S240*'edible cooking yield factors'!F48</f>
        <v>0.19999999999999998</v>
      </c>
    </row>
    <row r="241" spans="1:20">
      <c r="A241" s="13" t="s">
        <v>479</v>
      </c>
      <c r="B241" s="13" t="s">
        <v>336</v>
      </c>
      <c r="C241" t="s">
        <v>337</v>
      </c>
      <c r="D241" t="s">
        <v>338</v>
      </c>
      <c r="E241" s="262" t="s">
        <v>722</v>
      </c>
      <c r="F241" t="s">
        <v>632</v>
      </c>
      <c r="G241" t="s">
        <v>474</v>
      </c>
      <c r="H241" s="14" t="s">
        <v>339</v>
      </c>
      <c r="I241" t="s">
        <v>340</v>
      </c>
      <c r="J241" t="s">
        <v>611</v>
      </c>
      <c r="K241" t="s">
        <v>487</v>
      </c>
      <c r="L241" t="s">
        <v>78</v>
      </c>
      <c r="M241" s="264" t="s">
        <v>79</v>
      </c>
      <c r="N241" t="s">
        <v>341</v>
      </c>
      <c r="O241" t="s">
        <v>342</v>
      </c>
      <c r="P241">
        <v>600</v>
      </c>
      <c r="Q241" t="s">
        <v>343</v>
      </c>
      <c r="R241" s="242">
        <v>1.2</v>
      </c>
      <c r="S241" s="242">
        <f t="shared" si="17"/>
        <v>0.19999999999999998</v>
      </c>
      <c r="T241" s="242">
        <f>S241*'edible cooking yield factors'!F48</f>
        <v>0.19999999999999998</v>
      </c>
    </row>
    <row r="242" spans="1:20">
      <c r="A242" s="13" t="s">
        <v>479</v>
      </c>
      <c r="B242" s="13" t="s">
        <v>336</v>
      </c>
      <c r="C242" t="s">
        <v>337</v>
      </c>
      <c r="D242" t="s">
        <v>338</v>
      </c>
      <c r="E242" s="261">
        <v>191119</v>
      </c>
      <c r="F242" t="s">
        <v>632</v>
      </c>
      <c r="G242" t="s">
        <v>474</v>
      </c>
      <c r="H242" s="14" t="s">
        <v>339</v>
      </c>
      <c r="I242" t="s">
        <v>610</v>
      </c>
      <c r="J242" t="s">
        <v>611</v>
      </c>
      <c r="K242" t="s">
        <v>487</v>
      </c>
      <c r="L242" t="s">
        <v>656</v>
      </c>
      <c r="M242" s="264" t="str">
        <f>'common foods'!D50</f>
        <v>03039</v>
      </c>
      <c r="N242" t="s">
        <v>489</v>
      </c>
      <c r="O242" t="s">
        <v>344</v>
      </c>
      <c r="P242">
        <f>75*5</f>
        <v>375</v>
      </c>
      <c r="Q242" t="s">
        <v>343</v>
      </c>
      <c r="R242" s="242">
        <v>2.89</v>
      </c>
      <c r="S242" s="242">
        <f>R242/3.75</f>
        <v>0.77066666666666672</v>
      </c>
      <c r="T242" s="242">
        <f>S242*'edible cooking yield factors'!F49</f>
        <v>0.77066666666666672</v>
      </c>
    </row>
    <row r="243" spans="1:20">
      <c r="A243" s="13" t="s">
        <v>479</v>
      </c>
      <c r="B243" s="13" t="s">
        <v>336</v>
      </c>
      <c r="C243" t="s">
        <v>337</v>
      </c>
      <c r="D243" t="s">
        <v>338</v>
      </c>
      <c r="E243" s="261">
        <v>191119</v>
      </c>
      <c r="F243" t="s">
        <v>632</v>
      </c>
      <c r="G243" t="s">
        <v>474</v>
      </c>
      <c r="H243" s="14" t="s">
        <v>339</v>
      </c>
      <c r="I243" t="s">
        <v>346</v>
      </c>
      <c r="J243" t="s">
        <v>611</v>
      </c>
      <c r="K243" t="s">
        <v>487</v>
      </c>
      <c r="L243" t="s">
        <v>656</v>
      </c>
      <c r="M243" s="264" t="s">
        <v>83</v>
      </c>
      <c r="N243" t="s">
        <v>489</v>
      </c>
      <c r="O243" t="s">
        <v>344</v>
      </c>
      <c r="P243">
        <f>75*5</f>
        <v>375</v>
      </c>
      <c r="Q243" t="s">
        <v>343</v>
      </c>
      <c r="R243" s="242">
        <v>2.99</v>
      </c>
      <c r="S243" s="242">
        <f>R243/3.75</f>
        <v>0.79733333333333334</v>
      </c>
      <c r="T243" s="242">
        <f>S243*'edible cooking yield factors'!F49</f>
        <v>0.79733333333333334</v>
      </c>
    </row>
    <row r="244" spans="1:20">
      <c r="A244" s="13" t="s">
        <v>479</v>
      </c>
      <c r="B244" s="13" t="s">
        <v>336</v>
      </c>
      <c r="C244" t="s">
        <v>337</v>
      </c>
      <c r="D244" t="s">
        <v>338</v>
      </c>
      <c r="E244" s="261">
        <v>191119</v>
      </c>
      <c r="F244" t="s">
        <v>632</v>
      </c>
      <c r="G244" t="s">
        <v>474</v>
      </c>
      <c r="H244" s="14" t="s">
        <v>339</v>
      </c>
      <c r="I244" t="s">
        <v>340</v>
      </c>
      <c r="J244" t="s">
        <v>611</v>
      </c>
      <c r="K244" t="s">
        <v>487</v>
      </c>
      <c r="L244" t="s">
        <v>656</v>
      </c>
      <c r="M244" s="264" t="s">
        <v>83</v>
      </c>
      <c r="N244" t="s">
        <v>340</v>
      </c>
      <c r="O244" t="s">
        <v>342</v>
      </c>
      <c r="P244">
        <v>430</v>
      </c>
      <c r="Q244" t="s">
        <v>343</v>
      </c>
      <c r="R244" s="242">
        <v>3.5</v>
      </c>
      <c r="S244" s="242">
        <f>R244/4.3</f>
        <v>0.81395348837209303</v>
      </c>
      <c r="T244" s="242">
        <f>S244*'edible cooking yield factors'!F49</f>
        <v>0.81395348837209303</v>
      </c>
    </row>
    <row r="245" spans="1:20">
      <c r="A245" s="13" t="s">
        <v>479</v>
      </c>
      <c r="B245" s="13" t="s">
        <v>336</v>
      </c>
      <c r="C245" t="s">
        <v>337</v>
      </c>
      <c r="D245" t="s">
        <v>338</v>
      </c>
      <c r="E245" s="261">
        <v>191119</v>
      </c>
      <c r="F245" t="s">
        <v>632</v>
      </c>
      <c r="G245" t="s">
        <v>474</v>
      </c>
      <c r="H245" s="14" t="s">
        <v>339</v>
      </c>
      <c r="I245" t="s">
        <v>610</v>
      </c>
      <c r="J245" t="s">
        <v>611</v>
      </c>
      <c r="K245" t="s">
        <v>487</v>
      </c>
      <c r="L245" t="s">
        <v>86</v>
      </c>
      <c r="M245" s="264" t="str">
        <f>'common foods'!D52</f>
        <v>03046</v>
      </c>
      <c r="N245" t="s">
        <v>612</v>
      </c>
      <c r="O245" t="s">
        <v>342</v>
      </c>
      <c r="P245">
        <v>500</v>
      </c>
      <c r="Q245" t="s">
        <v>343</v>
      </c>
      <c r="R245" s="242">
        <v>2.59</v>
      </c>
      <c r="S245" s="242">
        <f>R245/5</f>
        <v>0.51800000000000002</v>
      </c>
      <c r="T245" s="242">
        <f>S245*'edible cooking yield factors'!F52</f>
        <v>0.51800000000000002</v>
      </c>
    </row>
    <row r="246" spans="1:20">
      <c r="A246" s="13" t="s">
        <v>479</v>
      </c>
      <c r="B246" s="13" t="s">
        <v>336</v>
      </c>
      <c r="C246" t="s">
        <v>337</v>
      </c>
      <c r="D246" t="s">
        <v>338</v>
      </c>
      <c r="E246" s="261">
        <v>191119</v>
      </c>
      <c r="F246" t="s">
        <v>632</v>
      </c>
      <c r="G246" t="s">
        <v>474</v>
      </c>
      <c r="H246" s="14" t="s">
        <v>339</v>
      </c>
      <c r="I246" t="s">
        <v>346</v>
      </c>
      <c r="J246" t="s">
        <v>611</v>
      </c>
      <c r="K246" t="s">
        <v>487</v>
      </c>
      <c r="L246" t="s">
        <v>86</v>
      </c>
      <c r="M246" s="264" t="s">
        <v>87</v>
      </c>
      <c r="N246" t="s">
        <v>612</v>
      </c>
      <c r="O246" t="s">
        <v>342</v>
      </c>
      <c r="P246">
        <v>500</v>
      </c>
      <c r="Q246" t="s">
        <v>343</v>
      </c>
      <c r="R246" s="242">
        <v>2.69</v>
      </c>
      <c r="S246" s="242">
        <f>R246/5</f>
        <v>0.53800000000000003</v>
      </c>
      <c r="T246" s="242">
        <f>S246*'edible cooking yield factors'!F52</f>
        <v>0.53800000000000003</v>
      </c>
    </row>
    <row r="247" spans="1:20">
      <c r="A247" s="13" t="s">
        <v>479</v>
      </c>
      <c r="B247" s="13" t="s">
        <v>336</v>
      </c>
      <c r="C247" t="s">
        <v>337</v>
      </c>
      <c r="D247" t="s">
        <v>338</v>
      </c>
      <c r="E247" s="261">
        <v>191119</v>
      </c>
      <c r="F247" t="s">
        <v>632</v>
      </c>
      <c r="G247" t="s">
        <v>474</v>
      </c>
      <c r="H247" s="14" t="s">
        <v>339</v>
      </c>
      <c r="I247" t="s">
        <v>340</v>
      </c>
      <c r="J247" t="s">
        <v>611</v>
      </c>
      <c r="K247" t="s">
        <v>487</v>
      </c>
      <c r="L247" t="s">
        <v>86</v>
      </c>
      <c r="M247" s="264" t="s">
        <v>87</v>
      </c>
      <c r="N247" t="s">
        <v>340</v>
      </c>
      <c r="O247" t="s">
        <v>342</v>
      </c>
      <c r="P247">
        <v>500</v>
      </c>
      <c r="Q247" t="s">
        <v>343</v>
      </c>
      <c r="R247" s="242">
        <v>2.7</v>
      </c>
      <c r="S247" s="242">
        <f>R247/5</f>
        <v>0.54</v>
      </c>
      <c r="T247" s="242">
        <f>S247*'edible cooking yield factors'!F52</f>
        <v>0.54</v>
      </c>
    </row>
    <row r="248" spans="1:20">
      <c r="A248" s="13" t="s">
        <v>479</v>
      </c>
      <c r="B248" s="13" t="s">
        <v>336</v>
      </c>
      <c r="C248" t="s">
        <v>337</v>
      </c>
      <c r="D248" t="s">
        <v>338</v>
      </c>
      <c r="E248" s="261">
        <v>191119</v>
      </c>
      <c r="F248" t="s">
        <v>632</v>
      </c>
      <c r="G248" t="s">
        <v>474</v>
      </c>
      <c r="H248" s="14" t="s">
        <v>339</v>
      </c>
      <c r="I248" t="s">
        <v>610</v>
      </c>
      <c r="J248" t="s">
        <v>611</v>
      </c>
      <c r="K248" t="s">
        <v>487</v>
      </c>
      <c r="L248" t="s">
        <v>93</v>
      </c>
      <c r="M248" s="264" t="str">
        <f>'common foods'!D153</f>
        <v>03050</v>
      </c>
      <c r="N248" t="s">
        <v>614</v>
      </c>
      <c r="O248" t="s">
        <v>614</v>
      </c>
      <c r="P248" t="s">
        <v>614</v>
      </c>
      <c r="Q248" t="s">
        <v>343</v>
      </c>
      <c r="R248" t="s">
        <v>614</v>
      </c>
      <c r="S248" t="s">
        <v>614</v>
      </c>
      <c r="T248" t="s">
        <v>614</v>
      </c>
    </row>
    <row r="249" spans="1:20">
      <c r="A249" s="13" t="s">
        <v>479</v>
      </c>
      <c r="B249" s="13" t="s">
        <v>336</v>
      </c>
      <c r="C249" t="s">
        <v>337</v>
      </c>
      <c r="D249" t="s">
        <v>338</v>
      </c>
      <c r="E249" s="261">
        <v>191119</v>
      </c>
      <c r="F249" t="s">
        <v>632</v>
      </c>
      <c r="G249" t="s">
        <v>474</v>
      </c>
      <c r="H249" s="14" t="s">
        <v>339</v>
      </c>
      <c r="I249" t="s">
        <v>346</v>
      </c>
      <c r="J249" t="s">
        <v>611</v>
      </c>
      <c r="K249" t="s">
        <v>487</v>
      </c>
      <c r="L249" t="s">
        <v>93</v>
      </c>
      <c r="M249" s="264" t="s">
        <v>94</v>
      </c>
      <c r="N249" t="s">
        <v>659</v>
      </c>
      <c r="O249" t="s">
        <v>344</v>
      </c>
      <c r="P249">
        <v>250</v>
      </c>
      <c r="Q249" t="s">
        <v>343</v>
      </c>
      <c r="R249" s="242">
        <v>3.59</v>
      </c>
      <c r="S249" s="242">
        <f>R249/2.5</f>
        <v>1.4359999999999999</v>
      </c>
      <c r="T249" s="242">
        <f>S249*'edible cooking yield factors'!F153</f>
        <v>1.4359999999999999</v>
      </c>
    </row>
    <row r="250" spans="1:20">
      <c r="A250" s="13" t="s">
        <v>479</v>
      </c>
      <c r="B250" s="13" t="s">
        <v>336</v>
      </c>
      <c r="C250" t="s">
        <v>337</v>
      </c>
      <c r="D250" t="s">
        <v>338</v>
      </c>
      <c r="E250" s="261">
        <v>191119</v>
      </c>
      <c r="F250" t="s">
        <v>632</v>
      </c>
      <c r="G250" t="s">
        <v>474</v>
      </c>
      <c r="H250" s="14" t="s">
        <v>339</v>
      </c>
      <c r="I250" t="s">
        <v>340</v>
      </c>
      <c r="J250" t="s">
        <v>611</v>
      </c>
      <c r="K250" t="s">
        <v>487</v>
      </c>
      <c r="L250" t="s">
        <v>93</v>
      </c>
      <c r="M250" s="264" t="s">
        <v>94</v>
      </c>
      <c r="N250" t="s">
        <v>340</v>
      </c>
      <c r="O250" t="s">
        <v>342</v>
      </c>
      <c r="P250">
        <v>460</v>
      </c>
      <c r="Q250" t="s">
        <v>343</v>
      </c>
      <c r="R250" s="242">
        <v>2.7</v>
      </c>
      <c r="S250" s="242">
        <f>R250/4.6</f>
        <v>0.58695652173913049</v>
      </c>
      <c r="T250" s="242">
        <f>S250*'edible cooking yield factors'!F153</f>
        <v>0.58695652173913049</v>
      </c>
    </row>
    <row r="251" spans="1:20">
      <c r="A251" s="13" t="s">
        <v>479</v>
      </c>
      <c r="B251" s="13" t="s">
        <v>336</v>
      </c>
      <c r="C251" t="s">
        <v>337</v>
      </c>
      <c r="D251" t="s">
        <v>338</v>
      </c>
      <c r="E251" s="261">
        <v>191119</v>
      </c>
      <c r="F251" t="s">
        <v>632</v>
      </c>
      <c r="G251" t="s">
        <v>474</v>
      </c>
      <c r="H251" s="14" t="s">
        <v>339</v>
      </c>
      <c r="I251" t="s">
        <v>610</v>
      </c>
      <c r="J251" t="s">
        <v>611</v>
      </c>
      <c r="K251" t="s">
        <v>487</v>
      </c>
      <c r="L251" t="s">
        <v>95</v>
      </c>
      <c r="M251" s="264" t="str">
        <f>'common foods'!D56</f>
        <v>03051</v>
      </c>
      <c r="N251" t="s">
        <v>612</v>
      </c>
      <c r="O251" t="s">
        <v>342</v>
      </c>
      <c r="P251">
        <v>500</v>
      </c>
      <c r="Q251" t="s">
        <v>343</v>
      </c>
      <c r="R251" s="242">
        <v>0.89</v>
      </c>
      <c r="S251" s="242">
        <f>R251/5</f>
        <v>0.17799999999999999</v>
      </c>
      <c r="T251" s="242">
        <f>S251*'edible cooking yield factors'!F56</f>
        <v>0.42719999999999997</v>
      </c>
    </row>
    <row r="252" spans="1:20">
      <c r="A252" s="13" t="s">
        <v>479</v>
      </c>
      <c r="B252" s="13" t="s">
        <v>336</v>
      </c>
      <c r="C252" t="s">
        <v>337</v>
      </c>
      <c r="D252" t="s">
        <v>338</v>
      </c>
      <c r="E252" s="261">
        <v>191119</v>
      </c>
      <c r="F252" t="s">
        <v>632</v>
      </c>
      <c r="G252" t="s">
        <v>474</v>
      </c>
      <c r="H252" s="14" t="s">
        <v>339</v>
      </c>
      <c r="I252" t="s">
        <v>346</v>
      </c>
      <c r="J252" t="s">
        <v>611</v>
      </c>
      <c r="K252" t="s">
        <v>487</v>
      </c>
      <c r="L252" t="s">
        <v>95</v>
      </c>
      <c r="M252" s="264" t="s">
        <v>96</v>
      </c>
      <c r="N252" t="s">
        <v>612</v>
      </c>
      <c r="O252" t="s">
        <v>342</v>
      </c>
      <c r="P252">
        <v>500</v>
      </c>
      <c r="Q252" t="s">
        <v>343</v>
      </c>
      <c r="R252" s="242">
        <v>0.95</v>
      </c>
      <c r="S252" s="242">
        <f>R252/5</f>
        <v>0.19</v>
      </c>
      <c r="T252" s="242">
        <f>S252*'edible cooking yield factors'!F56</f>
        <v>0.45599999999999996</v>
      </c>
    </row>
    <row r="253" spans="1:20">
      <c r="A253" s="13" t="s">
        <v>479</v>
      </c>
      <c r="B253" s="13" t="s">
        <v>336</v>
      </c>
      <c r="C253" t="s">
        <v>337</v>
      </c>
      <c r="D253" t="s">
        <v>338</v>
      </c>
      <c r="E253" s="261">
        <v>191119</v>
      </c>
      <c r="F253" t="s">
        <v>632</v>
      </c>
      <c r="G253" t="s">
        <v>474</v>
      </c>
      <c r="H253" s="14" t="s">
        <v>339</v>
      </c>
      <c r="I253" t="s">
        <v>340</v>
      </c>
      <c r="J253" t="s">
        <v>611</v>
      </c>
      <c r="K253" t="s">
        <v>487</v>
      </c>
      <c r="L253" t="s">
        <v>95</v>
      </c>
      <c r="M253" s="264" t="s">
        <v>96</v>
      </c>
      <c r="N253" t="s">
        <v>617</v>
      </c>
      <c r="O253" t="s">
        <v>342</v>
      </c>
      <c r="P253">
        <v>500</v>
      </c>
      <c r="Q253" t="s">
        <v>343</v>
      </c>
      <c r="R253" s="242">
        <v>0.95</v>
      </c>
      <c r="S253" s="242">
        <f>R253/5</f>
        <v>0.19</v>
      </c>
      <c r="T253" s="242">
        <f>S253*'edible cooking yield factors'!F56</f>
        <v>0.45599999999999996</v>
      </c>
    </row>
    <row r="254" spans="1:20">
      <c r="A254" s="13" t="s">
        <v>479</v>
      </c>
      <c r="B254" s="13" t="s">
        <v>336</v>
      </c>
      <c r="C254" t="s">
        <v>337</v>
      </c>
      <c r="D254" t="s">
        <v>338</v>
      </c>
      <c r="E254" s="261">
        <v>191119</v>
      </c>
      <c r="F254" t="s">
        <v>632</v>
      </c>
      <c r="G254" t="s">
        <v>474</v>
      </c>
      <c r="H254" s="14" t="s">
        <v>339</v>
      </c>
      <c r="I254" t="s">
        <v>610</v>
      </c>
      <c r="J254" t="s">
        <v>611</v>
      </c>
      <c r="K254" t="s">
        <v>487</v>
      </c>
      <c r="L254" t="s">
        <v>99</v>
      </c>
      <c r="M254" s="264" t="str">
        <f>'common foods'!D58</f>
        <v>03054</v>
      </c>
      <c r="N254" t="s">
        <v>612</v>
      </c>
      <c r="O254" t="s">
        <v>342</v>
      </c>
      <c r="P254">
        <v>1000</v>
      </c>
      <c r="Q254" t="s">
        <v>343</v>
      </c>
      <c r="R254" s="242">
        <v>1.65</v>
      </c>
      <c r="S254" s="242">
        <f>R254/10</f>
        <v>0.16499999999999998</v>
      </c>
      <c r="T254" s="242">
        <f>S254*'edible cooking yield factors'!F58</f>
        <v>0.39599999999999996</v>
      </c>
    </row>
    <row r="255" spans="1:20">
      <c r="A255" s="13" t="s">
        <v>479</v>
      </c>
      <c r="B255" s="13" t="s">
        <v>336</v>
      </c>
      <c r="C255" t="s">
        <v>337</v>
      </c>
      <c r="D255" t="s">
        <v>338</v>
      </c>
      <c r="E255" s="261">
        <v>191119</v>
      </c>
      <c r="F255" t="s">
        <v>632</v>
      </c>
      <c r="G255" t="s">
        <v>474</v>
      </c>
      <c r="H255" s="14" t="s">
        <v>339</v>
      </c>
      <c r="I255" t="s">
        <v>346</v>
      </c>
      <c r="J255" t="s">
        <v>611</v>
      </c>
      <c r="K255" t="s">
        <v>487</v>
      </c>
      <c r="L255" t="s">
        <v>99</v>
      </c>
      <c r="M255" s="264" t="s">
        <v>100</v>
      </c>
      <c r="N255" t="s">
        <v>612</v>
      </c>
      <c r="O255" t="s">
        <v>342</v>
      </c>
      <c r="P255">
        <v>1000</v>
      </c>
      <c r="Q255" t="s">
        <v>343</v>
      </c>
      <c r="R255" s="242">
        <v>1.79</v>
      </c>
      <c r="S255" s="242">
        <f>R255/10</f>
        <v>0.17899999999999999</v>
      </c>
      <c r="T255" s="242">
        <f>S255*'edible cooking yield factors'!F58</f>
        <v>0.42959999999999998</v>
      </c>
    </row>
    <row r="256" spans="1:20">
      <c r="A256" s="13" t="s">
        <v>479</v>
      </c>
      <c r="B256" s="13" t="s">
        <v>336</v>
      </c>
      <c r="C256" t="s">
        <v>337</v>
      </c>
      <c r="D256" t="s">
        <v>338</v>
      </c>
      <c r="E256" s="261">
        <v>191119</v>
      </c>
      <c r="F256" t="s">
        <v>632</v>
      </c>
      <c r="G256" t="s">
        <v>474</v>
      </c>
      <c r="H256" s="14" t="s">
        <v>339</v>
      </c>
      <c r="I256" t="s">
        <v>340</v>
      </c>
      <c r="J256" t="s">
        <v>611</v>
      </c>
      <c r="K256" t="s">
        <v>487</v>
      </c>
      <c r="L256" t="s">
        <v>99</v>
      </c>
      <c r="M256" s="264" t="s">
        <v>100</v>
      </c>
      <c r="N256" t="s">
        <v>617</v>
      </c>
      <c r="O256" t="s">
        <v>342</v>
      </c>
      <c r="P256">
        <v>1000</v>
      </c>
      <c r="Q256" t="s">
        <v>343</v>
      </c>
      <c r="R256" s="242">
        <v>1.8</v>
      </c>
      <c r="S256" s="242">
        <f>R256/10</f>
        <v>0.18</v>
      </c>
      <c r="T256" s="242">
        <f>S256*'edible cooking yield factors'!F58</f>
        <v>0.432</v>
      </c>
    </row>
    <row r="257" spans="1:20">
      <c r="A257" s="13" t="s">
        <v>479</v>
      </c>
      <c r="B257" s="13" t="s">
        <v>336</v>
      </c>
      <c r="C257" t="s">
        <v>337</v>
      </c>
      <c r="D257" t="s">
        <v>338</v>
      </c>
      <c r="E257" s="261">
        <v>191119</v>
      </c>
      <c r="F257" t="s">
        <v>632</v>
      </c>
      <c r="G257" t="s">
        <v>474</v>
      </c>
      <c r="H257" s="14" t="s">
        <v>339</v>
      </c>
      <c r="I257" t="s">
        <v>610</v>
      </c>
      <c r="J257" t="s">
        <v>611</v>
      </c>
      <c r="K257" t="s">
        <v>487</v>
      </c>
      <c r="L257" t="s">
        <v>103</v>
      </c>
      <c r="M257" s="264" t="str">
        <f>'common foods'!D60</f>
        <v>03056</v>
      </c>
      <c r="N257" t="s">
        <v>481</v>
      </c>
      <c r="O257" t="s">
        <v>342</v>
      </c>
      <c r="P257">
        <v>425</v>
      </c>
      <c r="Q257" t="s">
        <v>343</v>
      </c>
      <c r="R257" s="242">
        <v>1.19</v>
      </c>
      <c r="S257" s="242">
        <f>R257/4.25</f>
        <v>0.27999999999999997</v>
      </c>
      <c r="T257" s="242">
        <f>S257*'edible cooking yield factors'!F60</f>
        <v>0.27999999999999997</v>
      </c>
    </row>
    <row r="258" spans="1:20">
      <c r="A258" s="13" t="s">
        <v>479</v>
      </c>
      <c r="B258" s="13" t="s">
        <v>336</v>
      </c>
      <c r="C258" t="s">
        <v>337</v>
      </c>
      <c r="D258" t="s">
        <v>338</v>
      </c>
      <c r="E258" s="261">
        <v>191119</v>
      </c>
      <c r="F258" t="s">
        <v>632</v>
      </c>
      <c r="G258" t="s">
        <v>474</v>
      </c>
      <c r="H258" s="14" t="s">
        <v>339</v>
      </c>
      <c r="I258" t="s">
        <v>346</v>
      </c>
      <c r="J258" t="s">
        <v>611</v>
      </c>
      <c r="K258" t="s">
        <v>487</v>
      </c>
      <c r="L258" t="s">
        <v>103</v>
      </c>
      <c r="M258" s="264" t="s">
        <v>104</v>
      </c>
      <c r="N258" t="s">
        <v>481</v>
      </c>
      <c r="O258" t="s">
        <v>342</v>
      </c>
      <c r="P258">
        <v>425</v>
      </c>
      <c r="Q258" t="s">
        <v>343</v>
      </c>
      <c r="R258" s="242">
        <v>1.29</v>
      </c>
      <c r="S258" s="242">
        <f>R258/4.25</f>
        <v>0.30352941176470588</v>
      </c>
      <c r="T258" s="242">
        <f>S258*'edible cooking yield factors'!F60</f>
        <v>0.30352941176470588</v>
      </c>
    </row>
    <row r="259" spans="1:20">
      <c r="A259" s="13" t="s">
        <v>479</v>
      </c>
      <c r="B259" s="13" t="s">
        <v>336</v>
      </c>
      <c r="C259" t="s">
        <v>337</v>
      </c>
      <c r="D259" t="s">
        <v>338</v>
      </c>
      <c r="E259" s="261">
        <v>191119</v>
      </c>
      <c r="F259" t="s">
        <v>632</v>
      </c>
      <c r="G259" t="s">
        <v>474</v>
      </c>
      <c r="H259" s="14" t="s">
        <v>339</v>
      </c>
      <c r="I259" t="s">
        <v>340</v>
      </c>
      <c r="J259" t="s">
        <v>611</v>
      </c>
      <c r="K259" t="s">
        <v>487</v>
      </c>
      <c r="L259" t="s">
        <v>103</v>
      </c>
      <c r="M259" s="264" t="s">
        <v>104</v>
      </c>
      <c r="N259" t="s">
        <v>340</v>
      </c>
      <c r="O259" t="s">
        <v>342</v>
      </c>
      <c r="P259">
        <v>420</v>
      </c>
      <c r="Q259" t="s">
        <v>343</v>
      </c>
      <c r="R259" s="242">
        <v>0.7</v>
      </c>
      <c r="S259" s="242">
        <f>R259/4.2</f>
        <v>0.16666666666666666</v>
      </c>
      <c r="T259" s="242">
        <f>S259*'edible cooking yield factors'!F60</f>
        <v>0.16666666666666666</v>
      </c>
    </row>
    <row r="260" spans="1:20">
      <c r="A260" s="13" t="s">
        <v>479</v>
      </c>
      <c r="B260" s="13" t="s">
        <v>336</v>
      </c>
      <c r="C260" t="s">
        <v>337</v>
      </c>
      <c r="D260" t="s">
        <v>338</v>
      </c>
      <c r="E260" s="261">
        <v>191119</v>
      </c>
      <c r="F260" t="s">
        <v>632</v>
      </c>
      <c r="G260" t="s">
        <v>474</v>
      </c>
      <c r="H260" s="14" t="s">
        <v>339</v>
      </c>
      <c r="I260" t="s">
        <v>610</v>
      </c>
      <c r="J260" t="s">
        <v>611</v>
      </c>
      <c r="K260" t="s">
        <v>487</v>
      </c>
      <c r="L260" t="s">
        <v>439</v>
      </c>
      <c r="M260" s="264" t="str">
        <f>'common foods'!D64</f>
        <v>03066</v>
      </c>
      <c r="N260" t="s">
        <v>483</v>
      </c>
      <c r="O260" t="s">
        <v>344</v>
      </c>
      <c r="P260">
        <v>420</v>
      </c>
      <c r="Q260" t="s">
        <v>343</v>
      </c>
      <c r="R260" s="242">
        <v>2.4</v>
      </c>
      <c r="S260" s="242">
        <f>R260/4.2</f>
        <v>0.5714285714285714</v>
      </c>
      <c r="T260" s="242">
        <f>S260*'edible cooking yield factors'!F64</f>
        <v>0.5714285714285714</v>
      </c>
    </row>
    <row r="261" spans="1:20">
      <c r="A261" s="13" t="s">
        <v>479</v>
      </c>
      <c r="B261" s="13" t="s">
        <v>336</v>
      </c>
      <c r="C261" t="s">
        <v>337</v>
      </c>
      <c r="D261" t="s">
        <v>338</v>
      </c>
      <c r="E261" s="261">
        <v>191119</v>
      </c>
      <c r="F261" t="s">
        <v>632</v>
      </c>
      <c r="G261" t="s">
        <v>474</v>
      </c>
      <c r="H261" s="14" t="s">
        <v>339</v>
      </c>
      <c r="I261" t="s">
        <v>346</v>
      </c>
      <c r="J261" t="s">
        <v>611</v>
      </c>
      <c r="K261" t="s">
        <v>487</v>
      </c>
      <c r="L261" t="s">
        <v>439</v>
      </c>
      <c r="M261" s="264" t="s">
        <v>391</v>
      </c>
      <c r="N261" t="s">
        <v>483</v>
      </c>
      <c r="O261" t="s">
        <v>344</v>
      </c>
      <c r="P261">
        <v>420</v>
      </c>
      <c r="Q261" t="s">
        <v>343</v>
      </c>
      <c r="R261" s="242">
        <v>1.99</v>
      </c>
      <c r="S261" s="242">
        <f>R261/4.2</f>
        <v>0.47380952380952379</v>
      </c>
      <c r="T261" s="242">
        <f>S261*'edible cooking yield factors'!F64</f>
        <v>0.47380952380952379</v>
      </c>
    </row>
    <row r="262" spans="1:20">
      <c r="A262" s="13" t="s">
        <v>479</v>
      </c>
      <c r="B262" s="13" t="s">
        <v>336</v>
      </c>
      <c r="C262" t="s">
        <v>337</v>
      </c>
      <c r="D262" t="s">
        <v>338</v>
      </c>
      <c r="E262" s="261">
        <v>191119</v>
      </c>
      <c r="F262" t="s">
        <v>632</v>
      </c>
      <c r="G262" t="s">
        <v>474</v>
      </c>
      <c r="H262" s="14" t="s">
        <v>339</v>
      </c>
      <c r="I262" t="s">
        <v>340</v>
      </c>
      <c r="J262" t="s">
        <v>611</v>
      </c>
      <c r="K262" t="s">
        <v>487</v>
      </c>
      <c r="L262" t="s">
        <v>439</v>
      </c>
      <c r="M262" s="264" t="s">
        <v>391</v>
      </c>
      <c r="N262" t="s">
        <v>483</v>
      </c>
      <c r="O262" t="s">
        <v>344</v>
      </c>
      <c r="P262">
        <v>420</v>
      </c>
      <c r="Q262" t="s">
        <v>343</v>
      </c>
      <c r="R262" s="242">
        <v>2.09</v>
      </c>
      <c r="S262" s="242">
        <f>R262/4.2</f>
        <v>0.49761904761904757</v>
      </c>
      <c r="T262" s="242">
        <f>S262*'edible cooking yield factors'!F64</f>
        <v>0.49761904761904757</v>
      </c>
    </row>
    <row r="263" spans="1:20">
      <c r="A263" s="13" t="s">
        <v>479</v>
      </c>
      <c r="B263" s="13" t="s">
        <v>336</v>
      </c>
      <c r="C263" t="s">
        <v>337</v>
      </c>
      <c r="D263" t="s">
        <v>338</v>
      </c>
      <c r="E263" s="261">
        <v>191119</v>
      </c>
      <c r="F263" t="s">
        <v>632</v>
      </c>
      <c r="G263" t="s">
        <v>474</v>
      </c>
      <c r="H263" s="14" t="s">
        <v>339</v>
      </c>
      <c r="I263" t="s">
        <v>610</v>
      </c>
      <c r="J263" t="s">
        <v>611</v>
      </c>
      <c r="K263" t="s">
        <v>774</v>
      </c>
      <c r="L263" t="s">
        <v>106</v>
      </c>
      <c r="M263" s="264" t="str">
        <f>'common foods'!D71</f>
        <v>04057</v>
      </c>
      <c r="N263" t="s">
        <v>495</v>
      </c>
      <c r="O263" t="s">
        <v>344</v>
      </c>
      <c r="P263">
        <v>1000</v>
      </c>
      <c r="Q263" t="s">
        <v>343</v>
      </c>
      <c r="R263" s="242">
        <v>9.99</v>
      </c>
      <c r="S263" s="242">
        <f>R263/10</f>
        <v>0.999</v>
      </c>
      <c r="T263" s="242">
        <f>S263*'edible cooking yield factors'!F71</f>
        <v>0.999</v>
      </c>
    </row>
    <row r="264" spans="1:20">
      <c r="A264" s="13" t="s">
        <v>479</v>
      </c>
      <c r="B264" s="13" t="s">
        <v>336</v>
      </c>
      <c r="C264" t="s">
        <v>337</v>
      </c>
      <c r="D264" t="s">
        <v>338</v>
      </c>
      <c r="E264" s="261">
        <v>191119</v>
      </c>
      <c r="F264" t="s">
        <v>632</v>
      </c>
      <c r="G264" t="s">
        <v>474</v>
      </c>
      <c r="H264" s="14" t="s">
        <v>339</v>
      </c>
      <c r="I264" t="s">
        <v>346</v>
      </c>
      <c r="J264" t="s">
        <v>611</v>
      </c>
      <c r="K264" t="s">
        <v>774</v>
      </c>
      <c r="L264" t="s">
        <v>106</v>
      </c>
      <c r="M264" s="264" t="s">
        <v>107</v>
      </c>
      <c r="N264" t="s">
        <v>660</v>
      </c>
      <c r="O264" t="s">
        <v>342</v>
      </c>
      <c r="P264">
        <v>1000</v>
      </c>
      <c r="Q264" t="s">
        <v>343</v>
      </c>
      <c r="R264" s="242">
        <v>9.99</v>
      </c>
      <c r="S264" s="242">
        <f>R264/10</f>
        <v>0.999</v>
      </c>
      <c r="T264" s="242">
        <f>S264*'edible cooking yield factors'!F71</f>
        <v>0.999</v>
      </c>
    </row>
    <row r="265" spans="1:20">
      <c r="A265" s="13" t="s">
        <v>479</v>
      </c>
      <c r="B265" s="13" t="s">
        <v>336</v>
      </c>
      <c r="C265" t="s">
        <v>337</v>
      </c>
      <c r="D265" t="s">
        <v>338</v>
      </c>
      <c r="E265" s="261">
        <v>191119</v>
      </c>
      <c r="F265" t="s">
        <v>632</v>
      </c>
      <c r="G265" t="s">
        <v>474</v>
      </c>
      <c r="H265" s="14" t="s">
        <v>339</v>
      </c>
      <c r="I265" t="s">
        <v>340</v>
      </c>
      <c r="J265" t="s">
        <v>611</v>
      </c>
      <c r="K265" t="s">
        <v>774</v>
      </c>
      <c r="L265" t="s">
        <v>106</v>
      </c>
      <c r="M265" s="264" t="s">
        <v>107</v>
      </c>
      <c r="N265" t="s">
        <v>340</v>
      </c>
      <c r="O265" t="s">
        <v>342</v>
      </c>
      <c r="P265">
        <v>1000</v>
      </c>
      <c r="Q265" t="s">
        <v>343</v>
      </c>
      <c r="R265" s="242">
        <v>9</v>
      </c>
      <c r="S265" s="242">
        <f>R265/10</f>
        <v>0.9</v>
      </c>
      <c r="T265" s="242">
        <f>S265*'edible cooking yield factors'!F71</f>
        <v>0.9</v>
      </c>
    </row>
    <row r="266" spans="1:20">
      <c r="A266" s="13" t="s">
        <v>479</v>
      </c>
      <c r="B266" s="13" t="s">
        <v>336</v>
      </c>
      <c r="C266" t="s">
        <v>337</v>
      </c>
      <c r="D266" t="s">
        <v>338</v>
      </c>
      <c r="E266" s="261">
        <v>191119</v>
      </c>
      <c r="F266" t="s">
        <v>632</v>
      </c>
      <c r="G266" t="s">
        <v>474</v>
      </c>
      <c r="H266" s="14" t="s">
        <v>339</v>
      </c>
      <c r="I266" t="s">
        <v>610</v>
      </c>
      <c r="J266" t="s">
        <v>611</v>
      </c>
      <c r="K266" t="s">
        <v>774</v>
      </c>
      <c r="L266" t="s">
        <v>112</v>
      </c>
      <c r="M266" s="264" t="str">
        <f>'common foods'!D74</f>
        <v>04060</v>
      </c>
      <c r="N266" t="s">
        <v>612</v>
      </c>
      <c r="O266" t="s">
        <v>342</v>
      </c>
      <c r="P266">
        <v>3000</v>
      </c>
      <c r="Q266" t="s">
        <v>343</v>
      </c>
      <c r="R266" s="242">
        <v>5.0599999999999996</v>
      </c>
      <c r="S266" s="242">
        <f>R266/30</f>
        <v>0.16866666666666666</v>
      </c>
      <c r="T266" s="242">
        <f>S266*'edible cooking yield factors'!F74</f>
        <v>0.16866666666666666</v>
      </c>
    </row>
    <row r="267" spans="1:20">
      <c r="A267" s="13" t="s">
        <v>479</v>
      </c>
      <c r="B267" s="13" t="s">
        <v>336</v>
      </c>
      <c r="C267" t="s">
        <v>337</v>
      </c>
      <c r="D267" t="s">
        <v>338</v>
      </c>
      <c r="E267" s="261">
        <v>191119</v>
      </c>
      <c r="F267" t="s">
        <v>632</v>
      </c>
      <c r="G267" t="s">
        <v>474</v>
      </c>
      <c r="H267" s="14" t="s">
        <v>339</v>
      </c>
      <c r="I267" t="s">
        <v>346</v>
      </c>
      <c r="J267" t="s">
        <v>611</v>
      </c>
      <c r="K267" t="s">
        <v>774</v>
      </c>
      <c r="L267" t="s">
        <v>112</v>
      </c>
      <c r="M267" s="264" t="s">
        <v>113</v>
      </c>
      <c r="N267" t="s">
        <v>612</v>
      </c>
      <c r="O267" t="s">
        <v>342</v>
      </c>
      <c r="P267">
        <v>3000</v>
      </c>
      <c r="Q267" t="s">
        <v>343</v>
      </c>
      <c r="R267" s="242">
        <v>5.15</v>
      </c>
      <c r="S267" s="242">
        <f>R267/30</f>
        <v>0.17166666666666669</v>
      </c>
      <c r="T267" s="242">
        <f>S267*'edible cooking yield factors'!F74</f>
        <v>0.17166666666666669</v>
      </c>
    </row>
    <row r="268" spans="1:20">
      <c r="A268" s="13" t="s">
        <v>479</v>
      </c>
      <c r="B268" s="13" t="s">
        <v>336</v>
      </c>
      <c r="C268" t="s">
        <v>337</v>
      </c>
      <c r="D268" t="s">
        <v>338</v>
      </c>
      <c r="E268" s="261">
        <v>191119</v>
      </c>
      <c r="F268" t="s">
        <v>632</v>
      </c>
      <c r="G268" t="s">
        <v>474</v>
      </c>
      <c r="H268" s="14" t="s">
        <v>339</v>
      </c>
      <c r="I268" t="s">
        <v>340</v>
      </c>
      <c r="J268" t="s">
        <v>611</v>
      </c>
      <c r="K268" t="s">
        <v>774</v>
      </c>
      <c r="L268" t="s">
        <v>112</v>
      </c>
      <c r="M268" s="264" t="s">
        <v>113</v>
      </c>
      <c r="N268" t="s">
        <v>340</v>
      </c>
      <c r="O268" t="s">
        <v>342</v>
      </c>
      <c r="P268">
        <v>3000</v>
      </c>
      <c r="Q268" t="s">
        <v>343</v>
      </c>
      <c r="R268" s="242">
        <v>5.15</v>
      </c>
      <c r="S268" s="242">
        <f>R268/30</f>
        <v>0.17166666666666669</v>
      </c>
      <c r="T268" s="242">
        <f>S268*'edible cooking yield factors'!F74</f>
        <v>0.17166666666666669</v>
      </c>
    </row>
    <row r="269" spans="1:20">
      <c r="A269" s="13" t="s">
        <v>479</v>
      </c>
      <c r="B269" s="13" t="s">
        <v>336</v>
      </c>
      <c r="C269" t="s">
        <v>337</v>
      </c>
      <c r="D269" t="s">
        <v>338</v>
      </c>
      <c r="E269" s="261">
        <v>191119</v>
      </c>
      <c r="F269" t="s">
        <v>632</v>
      </c>
      <c r="G269" t="s">
        <v>474</v>
      </c>
      <c r="H269" s="14" t="s">
        <v>339</v>
      </c>
      <c r="I269" t="s">
        <v>610</v>
      </c>
      <c r="J269" t="s">
        <v>611</v>
      </c>
      <c r="K269" t="s">
        <v>774</v>
      </c>
      <c r="L269" t="s">
        <v>114</v>
      </c>
      <c r="M269" s="264" t="str">
        <f>'common foods'!D75</f>
        <v>04061</v>
      </c>
      <c r="N269" t="s">
        <v>496</v>
      </c>
      <c r="O269" t="s">
        <v>344</v>
      </c>
      <c r="P269">
        <v>750</v>
      </c>
      <c r="Q269" t="s">
        <v>343</v>
      </c>
      <c r="R269" s="242">
        <v>2.89</v>
      </c>
      <c r="S269" s="242">
        <f>R269/7.5</f>
        <v>0.38533333333333336</v>
      </c>
      <c r="T269" s="242">
        <f>S269*'edible cooking yield factors'!F75</f>
        <v>0.38533333333333336</v>
      </c>
    </row>
    <row r="270" spans="1:20">
      <c r="A270" s="13" t="s">
        <v>479</v>
      </c>
      <c r="B270" s="13" t="s">
        <v>336</v>
      </c>
      <c r="C270" t="s">
        <v>337</v>
      </c>
      <c r="D270" t="s">
        <v>338</v>
      </c>
      <c r="E270" s="261">
        <v>191119</v>
      </c>
      <c r="F270" t="s">
        <v>632</v>
      </c>
      <c r="G270" t="s">
        <v>474</v>
      </c>
      <c r="H270" s="14" t="s">
        <v>339</v>
      </c>
      <c r="I270" t="s">
        <v>346</v>
      </c>
      <c r="J270" t="s">
        <v>611</v>
      </c>
      <c r="K270" t="s">
        <v>774</v>
      </c>
      <c r="L270" t="s">
        <v>114</v>
      </c>
      <c r="M270" s="264" t="s">
        <v>115</v>
      </c>
      <c r="N270" t="s">
        <v>496</v>
      </c>
      <c r="O270" t="s">
        <v>344</v>
      </c>
      <c r="P270">
        <v>750</v>
      </c>
      <c r="Q270" t="s">
        <v>343</v>
      </c>
      <c r="R270" s="242">
        <v>2.79</v>
      </c>
      <c r="S270" s="242">
        <f>R270/7.5</f>
        <v>0.372</v>
      </c>
      <c r="T270" s="242">
        <f>S270*'edible cooking yield factors'!F75</f>
        <v>0.372</v>
      </c>
    </row>
    <row r="271" spans="1:20">
      <c r="A271" s="13" t="s">
        <v>479</v>
      </c>
      <c r="B271" s="13" t="s">
        <v>336</v>
      </c>
      <c r="C271" t="s">
        <v>337</v>
      </c>
      <c r="D271" t="s">
        <v>338</v>
      </c>
      <c r="E271" s="261">
        <v>191119</v>
      </c>
      <c r="F271" t="s">
        <v>632</v>
      </c>
      <c r="G271" t="s">
        <v>474</v>
      </c>
      <c r="H271" s="14" t="s">
        <v>339</v>
      </c>
      <c r="I271" t="s">
        <v>340</v>
      </c>
      <c r="J271" t="s">
        <v>611</v>
      </c>
      <c r="K271" t="s">
        <v>774</v>
      </c>
      <c r="L271" t="s">
        <v>114</v>
      </c>
      <c r="M271" s="264" t="s">
        <v>115</v>
      </c>
      <c r="N271" t="s">
        <v>496</v>
      </c>
      <c r="O271" t="s">
        <v>344</v>
      </c>
      <c r="P271">
        <v>750</v>
      </c>
      <c r="Q271" t="s">
        <v>343</v>
      </c>
      <c r="R271" s="242">
        <v>3</v>
      </c>
      <c r="S271" s="242">
        <f>R271/7.5</f>
        <v>0.4</v>
      </c>
      <c r="T271" s="242">
        <f>S271*'edible cooking yield factors'!F75</f>
        <v>0.4</v>
      </c>
    </row>
    <row r="272" spans="1:20">
      <c r="A272" s="13" t="s">
        <v>479</v>
      </c>
      <c r="B272" s="13" t="s">
        <v>336</v>
      </c>
      <c r="C272" t="s">
        <v>337</v>
      </c>
      <c r="D272" t="s">
        <v>338</v>
      </c>
      <c r="E272" s="261">
        <v>191119</v>
      </c>
      <c r="F272" t="s">
        <v>632</v>
      </c>
      <c r="G272" t="s">
        <v>474</v>
      </c>
      <c r="H272" s="14" t="s">
        <v>339</v>
      </c>
      <c r="I272" t="s">
        <v>610</v>
      </c>
      <c r="J272" t="s">
        <v>611</v>
      </c>
      <c r="K272" t="s">
        <v>774</v>
      </c>
      <c r="L272" t="s">
        <v>118</v>
      </c>
      <c r="M272" s="264" t="str">
        <f>'common foods'!D77</f>
        <v>04063</v>
      </c>
      <c r="N272" t="s">
        <v>661</v>
      </c>
      <c r="O272" t="s">
        <v>344</v>
      </c>
      <c r="P272">
        <v>500</v>
      </c>
      <c r="Q272" t="s">
        <v>343</v>
      </c>
      <c r="R272" s="242">
        <v>4.1900000000000004</v>
      </c>
      <c r="S272" s="242">
        <f>R272/5</f>
        <v>0.83800000000000008</v>
      </c>
      <c r="T272" s="242">
        <f>S272*'edible cooking yield factors'!F77</f>
        <v>0.83800000000000008</v>
      </c>
    </row>
    <row r="273" spans="1:20">
      <c r="A273" s="13" t="s">
        <v>479</v>
      </c>
      <c r="B273" s="13" t="s">
        <v>336</v>
      </c>
      <c r="C273" t="s">
        <v>337</v>
      </c>
      <c r="D273" t="s">
        <v>338</v>
      </c>
      <c r="E273" s="261">
        <v>191119</v>
      </c>
      <c r="F273" t="s">
        <v>632</v>
      </c>
      <c r="G273" t="s">
        <v>474</v>
      </c>
      <c r="H273" s="14" t="s">
        <v>339</v>
      </c>
      <c r="I273" t="s">
        <v>346</v>
      </c>
      <c r="J273" t="s">
        <v>611</v>
      </c>
      <c r="K273" t="s">
        <v>774</v>
      </c>
      <c r="L273" t="s">
        <v>118</v>
      </c>
      <c r="M273" s="264" t="s">
        <v>119</v>
      </c>
      <c r="N273" t="s">
        <v>661</v>
      </c>
      <c r="O273" t="s">
        <v>344</v>
      </c>
      <c r="P273">
        <v>500</v>
      </c>
      <c r="Q273" t="s">
        <v>343</v>
      </c>
      <c r="R273" s="242">
        <v>5.79</v>
      </c>
      <c r="S273" s="242">
        <f>R273/5</f>
        <v>1.1579999999999999</v>
      </c>
      <c r="T273" s="242">
        <f>S273*'edible cooking yield factors'!F77</f>
        <v>1.1579999999999999</v>
      </c>
    </row>
    <row r="274" spans="1:20">
      <c r="A274" s="13" t="s">
        <v>479</v>
      </c>
      <c r="B274" s="13" t="s">
        <v>336</v>
      </c>
      <c r="C274" t="s">
        <v>337</v>
      </c>
      <c r="D274" t="s">
        <v>338</v>
      </c>
      <c r="E274" s="261">
        <v>191119</v>
      </c>
      <c r="F274" t="s">
        <v>632</v>
      </c>
      <c r="G274" t="s">
        <v>474</v>
      </c>
      <c r="H274" s="14" t="s">
        <v>339</v>
      </c>
      <c r="I274" t="s">
        <v>340</v>
      </c>
      <c r="J274" t="s">
        <v>611</v>
      </c>
      <c r="K274" t="s">
        <v>774</v>
      </c>
      <c r="L274" t="s">
        <v>118</v>
      </c>
      <c r="M274" s="264" t="s">
        <v>119</v>
      </c>
      <c r="N274" t="s">
        <v>661</v>
      </c>
      <c r="O274" t="s">
        <v>344</v>
      </c>
      <c r="P274">
        <v>500</v>
      </c>
      <c r="Q274" t="s">
        <v>343</v>
      </c>
      <c r="R274" s="242">
        <v>5.8</v>
      </c>
      <c r="S274" s="242">
        <f>R274/5</f>
        <v>1.1599999999999999</v>
      </c>
      <c r="T274" s="242">
        <f>S274*'edible cooking yield factors'!F77</f>
        <v>1.1599999999999999</v>
      </c>
    </row>
    <row r="275" spans="1:20">
      <c r="A275" s="13" t="s">
        <v>479</v>
      </c>
      <c r="B275" s="13" t="s">
        <v>336</v>
      </c>
      <c r="C275" t="s">
        <v>337</v>
      </c>
      <c r="D275" t="s">
        <v>338</v>
      </c>
      <c r="E275" s="261">
        <v>191119</v>
      </c>
      <c r="F275" t="s">
        <v>632</v>
      </c>
      <c r="G275" t="s">
        <v>474</v>
      </c>
      <c r="H275" s="14" t="s">
        <v>339</v>
      </c>
      <c r="I275" t="s">
        <v>610</v>
      </c>
      <c r="J275" t="s">
        <v>611</v>
      </c>
      <c r="K275" t="s">
        <v>774</v>
      </c>
      <c r="L275" t="s">
        <v>413</v>
      </c>
      <c r="M275" s="264" t="str">
        <f>'common foods'!D78</f>
        <v>04064</v>
      </c>
      <c r="N275" t="s">
        <v>661</v>
      </c>
      <c r="O275" t="s">
        <v>344</v>
      </c>
      <c r="P275">
        <v>1000</v>
      </c>
      <c r="Q275" t="s">
        <v>343</v>
      </c>
      <c r="R275" s="242">
        <v>3.69</v>
      </c>
      <c r="S275" s="242">
        <f t="shared" ref="S275:S291" si="18">R275/10</f>
        <v>0.36899999999999999</v>
      </c>
      <c r="T275" s="242">
        <f>S275*'edible cooking yield factors'!F78</f>
        <v>0.36899999999999999</v>
      </c>
    </row>
    <row r="276" spans="1:20">
      <c r="A276" s="13" t="s">
        <v>479</v>
      </c>
      <c r="B276" s="13" t="s">
        <v>336</v>
      </c>
      <c r="C276" t="s">
        <v>337</v>
      </c>
      <c r="D276" t="s">
        <v>338</v>
      </c>
      <c r="E276" s="261">
        <v>191119</v>
      </c>
      <c r="F276" t="s">
        <v>632</v>
      </c>
      <c r="G276" t="s">
        <v>474</v>
      </c>
      <c r="H276" s="14" t="s">
        <v>339</v>
      </c>
      <c r="I276" t="s">
        <v>346</v>
      </c>
      <c r="J276" t="s">
        <v>611</v>
      </c>
      <c r="K276" t="s">
        <v>774</v>
      </c>
      <c r="L276" t="s">
        <v>413</v>
      </c>
      <c r="M276" s="264" t="s">
        <v>414</v>
      </c>
      <c r="N276" t="s">
        <v>661</v>
      </c>
      <c r="O276" t="s">
        <v>344</v>
      </c>
      <c r="P276">
        <v>1000</v>
      </c>
      <c r="Q276" t="s">
        <v>343</v>
      </c>
      <c r="R276" s="242">
        <v>5.19</v>
      </c>
      <c r="S276" s="242">
        <f t="shared" si="18"/>
        <v>0.51900000000000002</v>
      </c>
      <c r="T276" s="242">
        <f>S276*'edible cooking yield factors'!F78</f>
        <v>0.51900000000000002</v>
      </c>
    </row>
    <row r="277" spans="1:20">
      <c r="A277" s="13" t="s">
        <v>479</v>
      </c>
      <c r="B277" s="13" t="s">
        <v>336</v>
      </c>
      <c r="C277" t="s">
        <v>337</v>
      </c>
      <c r="D277" t="s">
        <v>338</v>
      </c>
      <c r="E277" s="261">
        <v>191119</v>
      </c>
      <c r="F277" t="s">
        <v>632</v>
      </c>
      <c r="G277" t="s">
        <v>474</v>
      </c>
      <c r="H277" s="14" t="s">
        <v>339</v>
      </c>
      <c r="I277" t="s">
        <v>340</v>
      </c>
      <c r="J277" t="s">
        <v>611</v>
      </c>
      <c r="K277" t="s">
        <v>774</v>
      </c>
      <c r="L277" t="s">
        <v>413</v>
      </c>
      <c r="M277" s="264" t="s">
        <v>414</v>
      </c>
      <c r="N277" t="s">
        <v>661</v>
      </c>
      <c r="O277" t="s">
        <v>344</v>
      </c>
      <c r="P277">
        <v>1000</v>
      </c>
      <c r="Q277" t="s">
        <v>343</v>
      </c>
      <c r="R277" s="242">
        <v>5</v>
      </c>
      <c r="S277" s="242">
        <f t="shared" si="18"/>
        <v>0.5</v>
      </c>
      <c r="T277" s="242">
        <f>S277*'edible cooking yield factors'!F78</f>
        <v>0.5</v>
      </c>
    </row>
    <row r="278" spans="1:20">
      <c r="A278" s="13" t="s">
        <v>479</v>
      </c>
      <c r="B278" s="13" t="s">
        <v>336</v>
      </c>
      <c r="C278" t="s">
        <v>337</v>
      </c>
      <c r="D278" t="s">
        <v>338</v>
      </c>
      <c r="E278" s="261">
        <v>191119</v>
      </c>
      <c r="F278" t="s">
        <v>632</v>
      </c>
      <c r="G278" t="s">
        <v>474</v>
      </c>
      <c r="H278" s="14" t="s">
        <v>339</v>
      </c>
      <c r="I278" t="s">
        <v>610</v>
      </c>
      <c r="J278" t="s">
        <v>611</v>
      </c>
      <c r="K278" s="9" t="s">
        <v>640</v>
      </c>
      <c r="L278" t="s">
        <v>123</v>
      </c>
      <c r="M278" s="264" t="str">
        <f>'common foods'!D86</f>
        <v>05065</v>
      </c>
      <c r="N278" t="s">
        <v>614</v>
      </c>
      <c r="O278" t="s">
        <v>614</v>
      </c>
      <c r="P278">
        <v>1000</v>
      </c>
      <c r="Q278" t="s">
        <v>343</v>
      </c>
      <c r="R278" s="242">
        <v>9.99</v>
      </c>
      <c r="S278" s="242">
        <f t="shared" si="18"/>
        <v>0.999</v>
      </c>
      <c r="T278" s="242">
        <f>S278*'edible cooking yield factors'!F86</f>
        <v>0.60938999999999999</v>
      </c>
    </row>
    <row r="279" spans="1:20">
      <c r="A279" s="13" t="s">
        <v>479</v>
      </c>
      <c r="B279" s="13" t="s">
        <v>336</v>
      </c>
      <c r="C279" t="s">
        <v>337</v>
      </c>
      <c r="D279" t="s">
        <v>338</v>
      </c>
      <c r="E279" s="261">
        <v>191119</v>
      </c>
      <c r="F279" t="s">
        <v>632</v>
      </c>
      <c r="G279" t="s">
        <v>474</v>
      </c>
      <c r="H279" s="14" t="s">
        <v>339</v>
      </c>
      <c r="I279" t="s">
        <v>346</v>
      </c>
      <c r="J279" t="s">
        <v>611</v>
      </c>
      <c r="K279" s="9" t="s">
        <v>640</v>
      </c>
      <c r="L279" t="s">
        <v>123</v>
      </c>
      <c r="M279" s="264" t="s">
        <v>124</v>
      </c>
      <c r="N279" t="s">
        <v>614</v>
      </c>
      <c r="O279" t="s">
        <v>614</v>
      </c>
      <c r="P279">
        <v>1000</v>
      </c>
      <c r="Q279" t="s">
        <v>343</v>
      </c>
      <c r="R279" s="242">
        <v>12.49</v>
      </c>
      <c r="S279" s="242">
        <f t="shared" si="18"/>
        <v>1.2490000000000001</v>
      </c>
      <c r="T279" s="242">
        <f>S279*'edible cooking yield factors'!F86</f>
        <v>0.76189000000000007</v>
      </c>
    </row>
    <row r="280" spans="1:20">
      <c r="A280" s="13" t="s">
        <v>479</v>
      </c>
      <c r="B280" s="13" t="s">
        <v>336</v>
      </c>
      <c r="C280" t="s">
        <v>337</v>
      </c>
      <c r="D280" t="s">
        <v>338</v>
      </c>
      <c r="E280" s="261">
        <v>191119</v>
      </c>
      <c r="F280" t="s">
        <v>632</v>
      </c>
      <c r="G280" t="s">
        <v>474</v>
      </c>
      <c r="H280" s="14" t="s">
        <v>339</v>
      </c>
      <c r="I280" t="s">
        <v>340</v>
      </c>
      <c r="J280" t="s">
        <v>611</v>
      </c>
      <c r="K280" s="9" t="s">
        <v>640</v>
      </c>
      <c r="L280" t="s">
        <v>123</v>
      </c>
      <c r="M280" s="264" t="s">
        <v>124</v>
      </c>
      <c r="N280" t="s">
        <v>614</v>
      </c>
      <c r="O280" t="s">
        <v>614</v>
      </c>
      <c r="P280">
        <v>1000</v>
      </c>
      <c r="Q280" t="s">
        <v>343</v>
      </c>
      <c r="R280" s="242">
        <v>12</v>
      </c>
      <c r="S280" s="242">
        <f t="shared" si="18"/>
        <v>1.2</v>
      </c>
      <c r="T280" s="242">
        <f>S280*'edible cooking yield factors'!F86</f>
        <v>0.73199999999999998</v>
      </c>
    </row>
    <row r="281" spans="1:20">
      <c r="A281" s="13" t="s">
        <v>479</v>
      </c>
      <c r="B281" s="13" t="s">
        <v>336</v>
      </c>
      <c r="C281" t="s">
        <v>337</v>
      </c>
      <c r="D281" t="s">
        <v>338</v>
      </c>
      <c r="E281" s="261">
        <v>191119</v>
      </c>
      <c r="F281" t="s">
        <v>632</v>
      </c>
      <c r="G281" t="s">
        <v>474</v>
      </c>
      <c r="H281" s="14" t="s">
        <v>339</v>
      </c>
      <c r="I281" t="s">
        <v>610</v>
      </c>
      <c r="J281" t="s">
        <v>611</v>
      </c>
      <c r="K281" s="9" t="s">
        <v>640</v>
      </c>
      <c r="L281" t="s">
        <v>125</v>
      </c>
      <c r="M281" s="264" t="str">
        <f>'common foods'!D87</f>
        <v>05066</v>
      </c>
      <c r="N281" t="s">
        <v>614</v>
      </c>
      <c r="O281" t="s">
        <v>614</v>
      </c>
      <c r="P281">
        <v>1000</v>
      </c>
      <c r="Q281" t="s">
        <v>343</v>
      </c>
      <c r="R281" s="242">
        <v>14.99</v>
      </c>
      <c r="S281" s="242">
        <f t="shared" si="18"/>
        <v>1.4990000000000001</v>
      </c>
      <c r="T281" s="242">
        <f>S281*'edible cooking yield factors'!F87</f>
        <v>1.06429</v>
      </c>
    </row>
    <row r="282" spans="1:20">
      <c r="A282" s="13" t="s">
        <v>479</v>
      </c>
      <c r="B282" s="13" t="s">
        <v>336</v>
      </c>
      <c r="C282" t="s">
        <v>337</v>
      </c>
      <c r="D282" t="s">
        <v>338</v>
      </c>
      <c r="E282" s="261">
        <v>191119</v>
      </c>
      <c r="F282" t="s">
        <v>632</v>
      </c>
      <c r="G282" t="s">
        <v>474</v>
      </c>
      <c r="H282" s="14" t="s">
        <v>339</v>
      </c>
      <c r="I282" t="s">
        <v>346</v>
      </c>
      <c r="J282" t="s">
        <v>611</v>
      </c>
      <c r="K282" s="9" t="s">
        <v>640</v>
      </c>
      <c r="L282" t="s">
        <v>125</v>
      </c>
      <c r="M282" s="264" t="s">
        <v>126</v>
      </c>
      <c r="N282" t="s">
        <v>614</v>
      </c>
      <c r="O282" t="s">
        <v>614</v>
      </c>
      <c r="P282">
        <v>1000</v>
      </c>
      <c r="Q282" t="s">
        <v>343</v>
      </c>
      <c r="R282" s="242">
        <v>19.989999999999998</v>
      </c>
      <c r="S282" s="242">
        <f t="shared" si="18"/>
        <v>1.9989999999999999</v>
      </c>
      <c r="T282" s="242">
        <f>S282*'edible cooking yield factors'!F87</f>
        <v>1.4192899999999999</v>
      </c>
    </row>
    <row r="283" spans="1:20">
      <c r="A283" s="13" t="s">
        <v>479</v>
      </c>
      <c r="B283" s="13" t="s">
        <v>336</v>
      </c>
      <c r="C283" t="s">
        <v>337</v>
      </c>
      <c r="D283" t="s">
        <v>338</v>
      </c>
      <c r="E283" s="261">
        <v>191119</v>
      </c>
      <c r="F283" t="s">
        <v>632</v>
      </c>
      <c r="G283" t="s">
        <v>474</v>
      </c>
      <c r="H283" s="14" t="s">
        <v>339</v>
      </c>
      <c r="I283" t="s">
        <v>340</v>
      </c>
      <c r="J283" t="s">
        <v>611</v>
      </c>
      <c r="K283" s="9" t="s">
        <v>640</v>
      </c>
      <c r="L283" t="s">
        <v>125</v>
      </c>
      <c r="M283" s="264" t="s">
        <v>126</v>
      </c>
      <c r="N283" t="s">
        <v>614</v>
      </c>
      <c r="O283" t="s">
        <v>614</v>
      </c>
      <c r="P283">
        <v>1000</v>
      </c>
      <c r="Q283" t="s">
        <v>343</v>
      </c>
      <c r="R283" s="242">
        <v>22</v>
      </c>
      <c r="S283" s="242">
        <f t="shared" si="18"/>
        <v>2.2000000000000002</v>
      </c>
      <c r="T283" s="242">
        <f>S283*'edible cooking yield factors'!F87</f>
        <v>1.5620000000000001</v>
      </c>
    </row>
    <row r="284" spans="1:20">
      <c r="A284" s="13" t="s">
        <v>479</v>
      </c>
      <c r="B284" s="13" t="s">
        <v>336</v>
      </c>
      <c r="C284" t="s">
        <v>337</v>
      </c>
      <c r="D284" t="s">
        <v>338</v>
      </c>
      <c r="E284" s="261">
        <v>191119</v>
      </c>
      <c r="F284" t="s">
        <v>632</v>
      </c>
      <c r="G284" t="s">
        <v>474</v>
      </c>
      <c r="H284" s="14" t="s">
        <v>339</v>
      </c>
      <c r="I284" t="s">
        <v>610</v>
      </c>
      <c r="J284" t="s">
        <v>611</v>
      </c>
      <c r="K284" s="9" t="s">
        <v>640</v>
      </c>
      <c r="L284" t="s">
        <v>127</v>
      </c>
      <c r="M284" s="264" t="str">
        <f>'common foods'!D88</f>
        <v>05067</v>
      </c>
      <c r="N284" t="s">
        <v>614</v>
      </c>
      <c r="O284" t="s">
        <v>614</v>
      </c>
      <c r="P284">
        <v>1000</v>
      </c>
      <c r="Q284" t="s">
        <v>343</v>
      </c>
      <c r="R284" s="242">
        <v>22.99</v>
      </c>
      <c r="S284" s="242">
        <f t="shared" si="18"/>
        <v>2.2989999999999999</v>
      </c>
      <c r="T284" s="242">
        <f>S284*'edible cooking yield factors'!F88</f>
        <v>1.6322899999999998</v>
      </c>
    </row>
    <row r="285" spans="1:20">
      <c r="A285" s="13" t="s">
        <v>479</v>
      </c>
      <c r="B285" s="13" t="s">
        <v>336</v>
      </c>
      <c r="C285" t="s">
        <v>337</v>
      </c>
      <c r="D285" t="s">
        <v>338</v>
      </c>
      <c r="E285" s="261">
        <v>191119</v>
      </c>
      <c r="F285" t="s">
        <v>632</v>
      </c>
      <c r="G285" t="s">
        <v>474</v>
      </c>
      <c r="H285" s="14" t="s">
        <v>339</v>
      </c>
      <c r="I285" t="s">
        <v>346</v>
      </c>
      <c r="J285" t="s">
        <v>611</v>
      </c>
      <c r="K285" s="9" t="s">
        <v>640</v>
      </c>
      <c r="L285" t="s">
        <v>127</v>
      </c>
      <c r="M285" s="264" t="s">
        <v>128</v>
      </c>
      <c r="N285" t="s">
        <v>614</v>
      </c>
      <c r="O285" t="s">
        <v>614</v>
      </c>
      <c r="P285">
        <v>1000</v>
      </c>
      <c r="Q285" t="s">
        <v>343</v>
      </c>
      <c r="R285" s="242">
        <v>15.99</v>
      </c>
      <c r="S285" s="242">
        <f t="shared" si="18"/>
        <v>1.599</v>
      </c>
      <c r="T285" s="242">
        <f>S285*'edible cooking yield factors'!F88</f>
        <v>1.1352899999999999</v>
      </c>
    </row>
    <row r="286" spans="1:20">
      <c r="A286" s="13" t="s">
        <v>479</v>
      </c>
      <c r="B286" s="13" t="s">
        <v>336</v>
      </c>
      <c r="C286" t="s">
        <v>337</v>
      </c>
      <c r="D286" t="s">
        <v>338</v>
      </c>
      <c r="E286" s="261">
        <v>191119</v>
      </c>
      <c r="F286" t="s">
        <v>632</v>
      </c>
      <c r="G286" t="s">
        <v>474</v>
      </c>
      <c r="H286" s="14" t="s">
        <v>339</v>
      </c>
      <c r="I286" t="s">
        <v>340</v>
      </c>
      <c r="J286" t="s">
        <v>611</v>
      </c>
      <c r="K286" s="9" t="s">
        <v>640</v>
      </c>
      <c r="L286" t="s">
        <v>127</v>
      </c>
      <c r="M286" s="264" t="s">
        <v>128</v>
      </c>
      <c r="N286" t="s">
        <v>614</v>
      </c>
      <c r="O286" t="s">
        <v>614</v>
      </c>
      <c r="P286">
        <v>1000</v>
      </c>
      <c r="Q286" t="s">
        <v>343</v>
      </c>
      <c r="R286" s="242">
        <v>19</v>
      </c>
      <c r="S286" s="242">
        <f t="shared" si="18"/>
        <v>1.9</v>
      </c>
      <c r="T286" s="242">
        <f>S286*'edible cooking yield factors'!F88</f>
        <v>1.349</v>
      </c>
    </row>
    <row r="287" spans="1:20">
      <c r="A287" s="13" t="s">
        <v>479</v>
      </c>
      <c r="B287" s="13" t="s">
        <v>336</v>
      </c>
      <c r="C287" t="s">
        <v>337</v>
      </c>
      <c r="D287" t="s">
        <v>338</v>
      </c>
      <c r="E287" s="261">
        <v>191119</v>
      </c>
      <c r="F287" t="s">
        <v>632</v>
      </c>
      <c r="G287" t="s">
        <v>474</v>
      </c>
      <c r="H287" s="14" t="s">
        <v>339</v>
      </c>
      <c r="I287" t="s">
        <v>610</v>
      </c>
      <c r="J287" t="s">
        <v>611</v>
      </c>
      <c r="K287" s="9" t="s">
        <v>640</v>
      </c>
      <c r="L287" t="s">
        <v>129</v>
      </c>
      <c r="M287" s="264" t="str">
        <f>'common foods'!D89</f>
        <v>05068</v>
      </c>
      <c r="N287" t="s">
        <v>614</v>
      </c>
      <c r="O287" t="s">
        <v>614</v>
      </c>
      <c r="P287">
        <v>1000</v>
      </c>
      <c r="Q287" t="s">
        <v>343</v>
      </c>
      <c r="R287" s="242">
        <v>14.99</v>
      </c>
      <c r="S287" s="242">
        <f t="shared" si="18"/>
        <v>1.4990000000000001</v>
      </c>
      <c r="T287" s="242">
        <f>S287*'edible cooking yield factors'!F89</f>
        <v>1.2741500000000001</v>
      </c>
    </row>
    <row r="288" spans="1:20">
      <c r="A288" s="13" t="s">
        <v>479</v>
      </c>
      <c r="B288" s="13" t="s">
        <v>336</v>
      </c>
      <c r="C288" t="s">
        <v>337</v>
      </c>
      <c r="D288" t="s">
        <v>338</v>
      </c>
      <c r="E288" s="261">
        <v>191119</v>
      </c>
      <c r="F288" t="s">
        <v>632</v>
      </c>
      <c r="G288" t="s">
        <v>474</v>
      </c>
      <c r="H288" s="14" t="s">
        <v>339</v>
      </c>
      <c r="I288" t="s">
        <v>346</v>
      </c>
      <c r="J288" t="s">
        <v>611</v>
      </c>
      <c r="K288" s="9" t="s">
        <v>640</v>
      </c>
      <c r="L288" t="s">
        <v>129</v>
      </c>
      <c r="M288" s="264" t="s">
        <v>130</v>
      </c>
      <c r="N288" t="s">
        <v>614</v>
      </c>
      <c r="O288" t="s">
        <v>614</v>
      </c>
      <c r="P288">
        <v>1000</v>
      </c>
      <c r="Q288" t="s">
        <v>343</v>
      </c>
      <c r="R288" s="242">
        <v>10.99</v>
      </c>
      <c r="S288" s="242">
        <f t="shared" si="18"/>
        <v>1.099</v>
      </c>
      <c r="T288" s="242">
        <f>S288*'edible cooking yield factors'!F89</f>
        <v>0.93414999999999992</v>
      </c>
    </row>
    <row r="289" spans="1:20">
      <c r="A289" s="13" t="s">
        <v>479</v>
      </c>
      <c r="B289" s="13" t="s">
        <v>336</v>
      </c>
      <c r="C289" t="s">
        <v>337</v>
      </c>
      <c r="D289" t="s">
        <v>338</v>
      </c>
      <c r="E289" s="261">
        <v>191119</v>
      </c>
      <c r="F289" t="s">
        <v>632</v>
      </c>
      <c r="G289" t="s">
        <v>474</v>
      </c>
      <c r="H289" s="14" t="s">
        <v>339</v>
      </c>
      <c r="I289" t="s">
        <v>340</v>
      </c>
      <c r="J289" t="s">
        <v>611</v>
      </c>
      <c r="K289" s="9" t="s">
        <v>640</v>
      </c>
      <c r="L289" t="s">
        <v>129</v>
      </c>
      <c r="M289" s="264" t="s">
        <v>130</v>
      </c>
      <c r="N289" t="s">
        <v>614</v>
      </c>
      <c r="O289" t="s">
        <v>614</v>
      </c>
      <c r="P289">
        <v>1000</v>
      </c>
      <c r="Q289" t="s">
        <v>343</v>
      </c>
      <c r="R289" s="242">
        <v>15</v>
      </c>
      <c r="S289" s="242">
        <f t="shared" si="18"/>
        <v>1.5</v>
      </c>
      <c r="T289" s="242">
        <f>S289*'edible cooking yield factors'!F89</f>
        <v>1.2749999999999999</v>
      </c>
    </row>
    <row r="290" spans="1:20">
      <c r="A290" s="13" t="s">
        <v>479</v>
      </c>
      <c r="B290" s="13" t="s">
        <v>336</v>
      </c>
      <c r="C290" t="s">
        <v>337</v>
      </c>
      <c r="D290" t="s">
        <v>338</v>
      </c>
      <c r="E290" s="261">
        <v>191119</v>
      </c>
      <c r="F290" t="s">
        <v>632</v>
      </c>
      <c r="G290" t="s">
        <v>474</v>
      </c>
      <c r="H290" s="14" t="s">
        <v>339</v>
      </c>
      <c r="I290" t="s">
        <v>610</v>
      </c>
      <c r="J290" t="s">
        <v>611</v>
      </c>
      <c r="K290" s="9" t="s">
        <v>640</v>
      </c>
      <c r="L290" t="s">
        <v>161</v>
      </c>
      <c r="M290" s="264" t="str">
        <f>'common foods'!D90</f>
        <v>05089</v>
      </c>
      <c r="N290" t="s">
        <v>614</v>
      </c>
      <c r="O290" t="s">
        <v>614</v>
      </c>
      <c r="P290">
        <v>1000</v>
      </c>
      <c r="Q290" t="s">
        <v>343</v>
      </c>
      <c r="R290" s="242">
        <v>17.989999999999998</v>
      </c>
      <c r="S290" s="242">
        <f t="shared" si="18"/>
        <v>1.7989999999999999</v>
      </c>
      <c r="T290" s="242">
        <f>S290*'edible cooking yield factors'!F105</f>
        <v>1.52915</v>
      </c>
    </row>
    <row r="291" spans="1:20">
      <c r="A291" s="13" t="s">
        <v>479</v>
      </c>
      <c r="B291" s="13" t="s">
        <v>336</v>
      </c>
      <c r="C291" t="s">
        <v>337</v>
      </c>
      <c r="D291" t="s">
        <v>338</v>
      </c>
      <c r="E291" s="261">
        <v>191119</v>
      </c>
      <c r="F291" t="s">
        <v>632</v>
      </c>
      <c r="G291" t="s">
        <v>474</v>
      </c>
      <c r="H291" s="14" t="s">
        <v>339</v>
      </c>
      <c r="I291" t="s">
        <v>346</v>
      </c>
      <c r="J291" t="s">
        <v>611</v>
      </c>
      <c r="K291" s="9" t="s">
        <v>640</v>
      </c>
      <c r="L291" t="s">
        <v>161</v>
      </c>
      <c r="M291" s="264" t="s">
        <v>162</v>
      </c>
      <c r="N291" t="s">
        <v>614</v>
      </c>
      <c r="O291" t="s">
        <v>614</v>
      </c>
      <c r="P291">
        <v>1000</v>
      </c>
      <c r="Q291" t="s">
        <v>343</v>
      </c>
      <c r="R291" s="242">
        <v>19.989999999999998</v>
      </c>
      <c r="S291" s="242">
        <f t="shared" si="18"/>
        <v>1.9989999999999999</v>
      </c>
      <c r="T291" s="242">
        <f>S291*'edible cooking yield factors'!F105</f>
        <v>1.6991499999999999</v>
      </c>
    </row>
    <row r="292" spans="1:20">
      <c r="A292" s="13" t="s">
        <v>479</v>
      </c>
      <c r="B292" s="13" t="s">
        <v>336</v>
      </c>
      <c r="C292" t="s">
        <v>337</v>
      </c>
      <c r="D292" t="s">
        <v>338</v>
      </c>
      <c r="E292" s="261">
        <v>191119</v>
      </c>
      <c r="F292" t="s">
        <v>632</v>
      </c>
      <c r="G292" t="s">
        <v>474</v>
      </c>
      <c r="H292" s="14" t="s">
        <v>339</v>
      </c>
      <c r="I292" t="s">
        <v>340</v>
      </c>
      <c r="J292" t="s">
        <v>611</v>
      </c>
      <c r="K292" s="9" t="s">
        <v>640</v>
      </c>
      <c r="L292" t="s">
        <v>161</v>
      </c>
      <c r="M292" s="264" t="s">
        <v>162</v>
      </c>
      <c r="N292" t="s">
        <v>614</v>
      </c>
      <c r="O292" t="s">
        <v>614</v>
      </c>
      <c r="P292">
        <v>500</v>
      </c>
      <c r="Q292" t="s">
        <v>343</v>
      </c>
      <c r="R292" s="242">
        <v>10.5</v>
      </c>
      <c r="S292" s="242">
        <f>R292/5</f>
        <v>2.1</v>
      </c>
      <c r="T292" s="242">
        <f>S292*'edible cooking yield factors'!F105</f>
        <v>1.7849999999999999</v>
      </c>
    </row>
    <row r="293" spans="1:20">
      <c r="A293" s="13" t="s">
        <v>479</v>
      </c>
      <c r="B293" s="13" t="s">
        <v>336</v>
      </c>
      <c r="C293" t="s">
        <v>337</v>
      </c>
      <c r="D293" t="s">
        <v>338</v>
      </c>
      <c r="E293" s="261">
        <v>191119</v>
      </c>
      <c r="F293" t="s">
        <v>632</v>
      </c>
      <c r="G293" t="s">
        <v>474</v>
      </c>
      <c r="H293" s="14" t="s">
        <v>339</v>
      </c>
      <c r="I293" t="s">
        <v>610</v>
      </c>
      <c r="J293" t="s">
        <v>611</v>
      </c>
      <c r="K293" s="9" t="s">
        <v>640</v>
      </c>
      <c r="L293" t="s">
        <v>440</v>
      </c>
      <c r="M293" s="264" t="str">
        <f>'common foods'!D93</f>
        <v>05070</v>
      </c>
      <c r="N293" t="s">
        <v>481</v>
      </c>
      <c r="O293" t="s">
        <v>342</v>
      </c>
      <c r="P293">
        <v>2000</v>
      </c>
      <c r="Q293" t="s">
        <v>343</v>
      </c>
      <c r="R293" s="242">
        <v>8.69</v>
      </c>
      <c r="S293" s="242">
        <f>R293/20</f>
        <v>0.4345</v>
      </c>
      <c r="T293" s="242">
        <f>S293*'edible cooking yield factors'!F91</f>
        <v>0.26069999999999999</v>
      </c>
    </row>
    <row r="294" spans="1:20">
      <c r="A294" s="13" t="s">
        <v>479</v>
      </c>
      <c r="B294" s="13" t="s">
        <v>336</v>
      </c>
      <c r="C294" t="s">
        <v>337</v>
      </c>
      <c r="D294" t="s">
        <v>338</v>
      </c>
      <c r="E294" s="261">
        <v>191119</v>
      </c>
      <c r="F294" t="s">
        <v>632</v>
      </c>
      <c r="G294" t="s">
        <v>474</v>
      </c>
      <c r="H294" s="14" t="s">
        <v>339</v>
      </c>
      <c r="I294" t="s">
        <v>346</v>
      </c>
      <c r="J294" t="s">
        <v>611</v>
      </c>
      <c r="K294" s="9" t="s">
        <v>640</v>
      </c>
      <c r="L294" t="s">
        <v>440</v>
      </c>
      <c r="M294" s="264" t="s">
        <v>134</v>
      </c>
      <c r="N294" t="s">
        <v>481</v>
      </c>
      <c r="O294" t="s">
        <v>342</v>
      </c>
      <c r="P294">
        <v>2000</v>
      </c>
      <c r="Q294" t="s">
        <v>343</v>
      </c>
      <c r="R294" s="242">
        <v>9.49</v>
      </c>
      <c r="S294" s="242">
        <f>R294/20</f>
        <v>0.47450000000000003</v>
      </c>
      <c r="T294" s="242">
        <f>S294*'edible cooking yield factors'!F91</f>
        <v>0.28470000000000001</v>
      </c>
    </row>
    <row r="295" spans="1:20">
      <c r="A295" s="13" t="s">
        <v>479</v>
      </c>
      <c r="B295" s="13" t="s">
        <v>336</v>
      </c>
      <c r="C295" t="s">
        <v>337</v>
      </c>
      <c r="D295" t="s">
        <v>338</v>
      </c>
      <c r="E295" s="261">
        <v>191119</v>
      </c>
      <c r="F295" t="s">
        <v>632</v>
      </c>
      <c r="G295" t="s">
        <v>474</v>
      </c>
      <c r="H295" s="14" t="s">
        <v>339</v>
      </c>
      <c r="I295" t="s">
        <v>340</v>
      </c>
      <c r="J295" t="s">
        <v>611</v>
      </c>
      <c r="K295" s="9" t="s">
        <v>640</v>
      </c>
      <c r="L295" t="s">
        <v>440</v>
      </c>
      <c r="M295" s="264" t="s">
        <v>134</v>
      </c>
      <c r="N295" t="s">
        <v>340</v>
      </c>
      <c r="O295" t="s">
        <v>342</v>
      </c>
      <c r="P295">
        <v>2000</v>
      </c>
      <c r="Q295" t="s">
        <v>343</v>
      </c>
      <c r="R295" s="242">
        <v>9</v>
      </c>
      <c r="S295" s="242">
        <f>R295/20</f>
        <v>0.45</v>
      </c>
      <c r="T295" s="242">
        <f>S295*'edible cooking yield factors'!F91</f>
        <v>0.27</v>
      </c>
    </row>
    <row r="296" spans="1:20">
      <c r="A296" s="13" t="s">
        <v>479</v>
      </c>
      <c r="B296" s="13" t="s">
        <v>336</v>
      </c>
      <c r="C296" t="s">
        <v>337</v>
      </c>
      <c r="D296" t="s">
        <v>338</v>
      </c>
      <c r="E296" s="261">
        <v>191119</v>
      </c>
      <c r="F296" t="s">
        <v>632</v>
      </c>
      <c r="G296" t="s">
        <v>474</v>
      </c>
      <c r="H296" s="14" t="s">
        <v>339</v>
      </c>
      <c r="I296" t="s">
        <v>610</v>
      </c>
      <c r="J296" t="s">
        <v>611</v>
      </c>
      <c r="K296" s="9" t="s">
        <v>640</v>
      </c>
      <c r="L296" t="s">
        <v>135</v>
      </c>
      <c r="M296" s="264" t="str">
        <f>'common foods'!D94</f>
        <v>05071</v>
      </c>
      <c r="N296" s="9" t="s">
        <v>481</v>
      </c>
      <c r="O296" s="9" t="s">
        <v>342</v>
      </c>
      <c r="P296" s="9">
        <v>1000</v>
      </c>
      <c r="Q296" s="9" t="s">
        <v>343</v>
      </c>
      <c r="R296" s="246">
        <v>9.89</v>
      </c>
      <c r="S296" s="246">
        <f>R296/10</f>
        <v>0.9890000000000001</v>
      </c>
      <c r="T296" s="246">
        <f>S296*'edible cooking yield factors'!F93</f>
        <v>0.47472000000000003</v>
      </c>
    </row>
    <row r="297" spans="1:20">
      <c r="A297" s="13" t="s">
        <v>479</v>
      </c>
      <c r="B297" s="13" t="s">
        <v>336</v>
      </c>
      <c r="C297" t="s">
        <v>337</v>
      </c>
      <c r="D297" t="s">
        <v>338</v>
      </c>
      <c r="E297" s="261">
        <v>191119</v>
      </c>
      <c r="F297" t="s">
        <v>632</v>
      </c>
      <c r="G297" t="s">
        <v>474</v>
      </c>
      <c r="H297" s="14" t="s">
        <v>339</v>
      </c>
      <c r="I297" t="s">
        <v>346</v>
      </c>
      <c r="J297" t="s">
        <v>611</v>
      </c>
      <c r="K297" s="9" t="s">
        <v>640</v>
      </c>
      <c r="L297" t="s">
        <v>135</v>
      </c>
      <c r="M297" s="264" t="s">
        <v>136</v>
      </c>
      <c r="N297" s="9" t="s">
        <v>481</v>
      </c>
      <c r="O297" s="9" t="s">
        <v>342</v>
      </c>
      <c r="P297" s="9">
        <v>1000</v>
      </c>
      <c r="Q297" s="9" t="s">
        <v>343</v>
      </c>
      <c r="R297" s="246">
        <v>11.99</v>
      </c>
      <c r="S297" s="246">
        <f>R297/10</f>
        <v>1.1990000000000001</v>
      </c>
      <c r="T297" s="246">
        <f>S297*'edible cooking yield factors'!F93</f>
        <v>0.57552000000000003</v>
      </c>
    </row>
    <row r="298" spans="1:20">
      <c r="A298" s="13" t="s">
        <v>479</v>
      </c>
      <c r="B298" s="13" t="s">
        <v>336</v>
      </c>
      <c r="C298" t="s">
        <v>337</v>
      </c>
      <c r="D298" t="s">
        <v>338</v>
      </c>
      <c r="E298" s="261">
        <v>191119</v>
      </c>
      <c r="F298" t="s">
        <v>632</v>
      </c>
      <c r="G298" t="s">
        <v>474</v>
      </c>
      <c r="H298" s="14" t="s">
        <v>339</v>
      </c>
      <c r="I298" t="s">
        <v>340</v>
      </c>
      <c r="J298" t="s">
        <v>611</v>
      </c>
      <c r="K298" s="9" t="s">
        <v>640</v>
      </c>
      <c r="L298" t="s">
        <v>135</v>
      </c>
      <c r="M298" s="264" t="s">
        <v>136</v>
      </c>
      <c r="N298" t="s">
        <v>340</v>
      </c>
      <c r="O298" t="s">
        <v>342</v>
      </c>
      <c r="P298" s="9">
        <v>1015</v>
      </c>
      <c r="Q298" s="9"/>
      <c r="R298" s="246">
        <v>13</v>
      </c>
      <c r="S298" s="246">
        <f>R298/10.15</f>
        <v>1.2807881773399015</v>
      </c>
      <c r="T298" s="246">
        <f>S298*'edible cooking yield factors'!F93</f>
        <v>0.61477832512315267</v>
      </c>
    </row>
    <row r="299" spans="1:20">
      <c r="A299" s="13" t="s">
        <v>479</v>
      </c>
      <c r="B299" s="13" t="s">
        <v>336</v>
      </c>
      <c r="C299" t="s">
        <v>337</v>
      </c>
      <c r="D299" t="s">
        <v>338</v>
      </c>
      <c r="E299" s="261">
        <v>191119</v>
      </c>
      <c r="F299" t="s">
        <v>632</v>
      </c>
      <c r="G299" t="s">
        <v>474</v>
      </c>
      <c r="H299" s="14" t="s">
        <v>339</v>
      </c>
      <c r="I299" t="s">
        <v>610</v>
      </c>
      <c r="J299" t="s">
        <v>611</v>
      </c>
      <c r="K299" s="9" t="s">
        <v>640</v>
      </c>
      <c r="L299" t="s">
        <v>137</v>
      </c>
      <c r="M299" s="264" t="str">
        <f>'common foods'!D95</f>
        <v>05072</v>
      </c>
      <c r="N299" t="s">
        <v>614</v>
      </c>
      <c r="O299" t="s">
        <v>614</v>
      </c>
      <c r="P299">
        <v>1000</v>
      </c>
      <c r="Q299" t="s">
        <v>343</v>
      </c>
      <c r="R299" s="242">
        <v>5</v>
      </c>
      <c r="S299" s="242">
        <f>R299/10</f>
        <v>0.5</v>
      </c>
      <c r="T299" s="242">
        <f>S299*'edible cooking yield factors'!F93</f>
        <v>0.24</v>
      </c>
    </row>
    <row r="300" spans="1:20">
      <c r="A300" s="13" t="s">
        <v>479</v>
      </c>
      <c r="B300" s="13" t="s">
        <v>336</v>
      </c>
      <c r="C300" t="s">
        <v>337</v>
      </c>
      <c r="D300" t="s">
        <v>338</v>
      </c>
      <c r="E300" s="261">
        <v>191119</v>
      </c>
      <c r="F300" t="s">
        <v>632</v>
      </c>
      <c r="G300" t="s">
        <v>474</v>
      </c>
      <c r="H300" s="14" t="s">
        <v>339</v>
      </c>
      <c r="I300" t="s">
        <v>346</v>
      </c>
      <c r="J300" t="s">
        <v>611</v>
      </c>
      <c r="K300" s="9" t="s">
        <v>640</v>
      </c>
      <c r="L300" t="s">
        <v>137</v>
      </c>
      <c r="M300" s="264" t="s">
        <v>138</v>
      </c>
      <c r="N300" t="s">
        <v>614</v>
      </c>
      <c r="O300" t="s">
        <v>614</v>
      </c>
      <c r="P300">
        <v>1000</v>
      </c>
      <c r="Q300" t="s">
        <v>343</v>
      </c>
      <c r="R300" s="242">
        <v>6.49</v>
      </c>
      <c r="S300" s="242">
        <f>R300/10</f>
        <v>0.64900000000000002</v>
      </c>
      <c r="T300" s="242">
        <f>S300*'edible cooking yield factors'!F93</f>
        <v>0.31152000000000002</v>
      </c>
    </row>
    <row r="301" spans="1:20">
      <c r="A301" s="13" t="s">
        <v>479</v>
      </c>
      <c r="B301" s="13" t="s">
        <v>336</v>
      </c>
      <c r="C301" t="s">
        <v>337</v>
      </c>
      <c r="D301" t="s">
        <v>338</v>
      </c>
      <c r="E301" s="261">
        <v>191119</v>
      </c>
      <c r="F301" t="s">
        <v>632</v>
      </c>
      <c r="G301" t="s">
        <v>474</v>
      </c>
      <c r="H301" s="14" t="s">
        <v>339</v>
      </c>
      <c r="I301" t="s">
        <v>340</v>
      </c>
      <c r="J301" t="s">
        <v>611</v>
      </c>
      <c r="K301" s="9" t="s">
        <v>640</v>
      </c>
      <c r="L301" t="s">
        <v>137</v>
      </c>
      <c r="M301" s="264" t="s">
        <v>138</v>
      </c>
      <c r="N301" t="s">
        <v>340</v>
      </c>
      <c r="O301" t="s">
        <v>342</v>
      </c>
      <c r="P301">
        <v>1000</v>
      </c>
      <c r="Q301" t="s">
        <v>343</v>
      </c>
      <c r="R301" s="242">
        <v>6.5</v>
      </c>
      <c r="S301" s="242">
        <f>R301/10</f>
        <v>0.65</v>
      </c>
      <c r="T301" s="242">
        <f>S301*'edible cooking yield factors'!F93</f>
        <v>0.312</v>
      </c>
    </row>
    <row r="302" spans="1:20">
      <c r="A302" s="13" t="s">
        <v>479</v>
      </c>
      <c r="B302" s="13" t="s">
        <v>336</v>
      </c>
      <c r="C302" t="s">
        <v>337</v>
      </c>
      <c r="D302" t="s">
        <v>338</v>
      </c>
      <c r="E302" s="261">
        <v>191119</v>
      </c>
      <c r="F302" t="s">
        <v>632</v>
      </c>
      <c r="G302" t="s">
        <v>474</v>
      </c>
      <c r="H302" s="14" t="s">
        <v>339</v>
      </c>
      <c r="I302" t="s">
        <v>610</v>
      </c>
      <c r="J302" t="s">
        <v>611</v>
      </c>
      <c r="K302" s="9" t="s">
        <v>640</v>
      </c>
      <c r="L302" t="s">
        <v>139</v>
      </c>
      <c r="M302" s="264" t="str">
        <f>'common foods'!D96</f>
        <v>05073</v>
      </c>
      <c r="N302" t="s">
        <v>614</v>
      </c>
      <c r="O302" t="s">
        <v>614</v>
      </c>
      <c r="P302">
        <v>1000</v>
      </c>
      <c r="Q302" t="s">
        <v>343</v>
      </c>
      <c r="R302" s="242">
        <v>13.99</v>
      </c>
      <c r="S302" s="242">
        <f>R302/10</f>
        <v>1.399</v>
      </c>
      <c r="T302" s="242">
        <f>S302*'edible cooking yield factors'!F94</f>
        <v>0.83940000000000003</v>
      </c>
    </row>
    <row r="303" spans="1:20">
      <c r="A303" s="13" t="s">
        <v>479</v>
      </c>
      <c r="B303" s="13" t="s">
        <v>336</v>
      </c>
      <c r="C303" t="s">
        <v>337</v>
      </c>
      <c r="D303" t="s">
        <v>338</v>
      </c>
      <c r="E303" s="261">
        <v>191119</v>
      </c>
      <c r="F303" t="s">
        <v>632</v>
      </c>
      <c r="G303" t="s">
        <v>474</v>
      </c>
      <c r="H303" s="14" t="s">
        <v>339</v>
      </c>
      <c r="I303" t="s">
        <v>346</v>
      </c>
      <c r="J303" t="s">
        <v>611</v>
      </c>
      <c r="K303" s="9" t="s">
        <v>640</v>
      </c>
      <c r="L303" t="s">
        <v>139</v>
      </c>
      <c r="M303" s="264" t="s">
        <v>140</v>
      </c>
      <c r="N303" t="s">
        <v>614</v>
      </c>
      <c r="O303" t="s">
        <v>614</v>
      </c>
      <c r="P303">
        <v>1000</v>
      </c>
      <c r="Q303" t="s">
        <v>343</v>
      </c>
      <c r="R303" s="242">
        <v>16.989999999999998</v>
      </c>
      <c r="S303" s="242">
        <f>R303/10</f>
        <v>1.6989999999999998</v>
      </c>
      <c r="T303" s="242">
        <f>S303*'edible cooking yield factors'!F94</f>
        <v>1.0193999999999999</v>
      </c>
    </row>
    <row r="304" spans="1:20">
      <c r="A304" s="13" t="s">
        <v>479</v>
      </c>
      <c r="B304" s="13" t="s">
        <v>336</v>
      </c>
      <c r="C304" t="s">
        <v>337</v>
      </c>
      <c r="D304" t="s">
        <v>338</v>
      </c>
      <c r="E304" s="261">
        <v>191119</v>
      </c>
      <c r="F304" t="s">
        <v>632</v>
      </c>
      <c r="G304" t="s">
        <v>474</v>
      </c>
      <c r="H304" s="14" t="s">
        <v>339</v>
      </c>
      <c r="I304" t="s">
        <v>340</v>
      </c>
      <c r="J304" t="s">
        <v>611</v>
      </c>
      <c r="K304" s="9" t="s">
        <v>640</v>
      </c>
      <c r="L304" t="s">
        <v>139</v>
      </c>
      <c r="M304" s="264" t="s">
        <v>140</v>
      </c>
      <c r="N304" t="s">
        <v>340</v>
      </c>
      <c r="O304" t="s">
        <v>342</v>
      </c>
      <c r="P304">
        <v>1000</v>
      </c>
      <c r="Q304" t="s">
        <v>343</v>
      </c>
      <c r="R304" s="242">
        <v>16.5</v>
      </c>
      <c r="S304" s="242">
        <f t="shared" ref="S304:S307" si="19">R304/10</f>
        <v>1.65</v>
      </c>
      <c r="T304" s="242">
        <f>S304*'edible cooking yield factors'!F94</f>
        <v>0.98999999999999988</v>
      </c>
    </row>
    <row r="305" spans="1:20">
      <c r="A305" s="13" t="s">
        <v>479</v>
      </c>
      <c r="B305" s="13" t="s">
        <v>336</v>
      </c>
      <c r="C305" t="s">
        <v>337</v>
      </c>
      <c r="D305" t="s">
        <v>338</v>
      </c>
      <c r="E305" s="261">
        <v>191119</v>
      </c>
      <c r="F305" t="s">
        <v>632</v>
      </c>
      <c r="G305" t="s">
        <v>474</v>
      </c>
      <c r="H305" s="14" t="s">
        <v>339</v>
      </c>
      <c r="I305" t="s">
        <v>610</v>
      </c>
      <c r="J305" t="s">
        <v>611</v>
      </c>
      <c r="K305" s="9" t="s">
        <v>640</v>
      </c>
      <c r="L305" t="s">
        <v>141</v>
      </c>
      <c r="M305" s="264" t="str">
        <f>'common foods'!D98</f>
        <v>05074</v>
      </c>
      <c r="N305" t="s">
        <v>614</v>
      </c>
      <c r="O305" t="s">
        <v>614</v>
      </c>
      <c r="P305">
        <v>1000</v>
      </c>
      <c r="Q305" t="s">
        <v>343</v>
      </c>
      <c r="R305" s="242">
        <v>7</v>
      </c>
      <c r="S305" s="242">
        <f t="shared" si="19"/>
        <v>0.7</v>
      </c>
      <c r="T305" s="242">
        <f>S305*'edible cooking yield factors'!F95</f>
        <v>0.46199999999999997</v>
      </c>
    </row>
    <row r="306" spans="1:20">
      <c r="A306" s="13" t="s">
        <v>479</v>
      </c>
      <c r="B306" s="13" t="s">
        <v>336</v>
      </c>
      <c r="C306" t="s">
        <v>337</v>
      </c>
      <c r="D306" t="s">
        <v>338</v>
      </c>
      <c r="E306" s="261">
        <v>191119</v>
      </c>
      <c r="F306" t="s">
        <v>632</v>
      </c>
      <c r="G306" t="s">
        <v>474</v>
      </c>
      <c r="H306" s="14" t="s">
        <v>339</v>
      </c>
      <c r="I306" t="s">
        <v>346</v>
      </c>
      <c r="J306" t="s">
        <v>611</v>
      </c>
      <c r="K306" s="9" t="s">
        <v>640</v>
      </c>
      <c r="L306" t="s">
        <v>141</v>
      </c>
      <c r="M306" s="264" t="s">
        <v>142</v>
      </c>
      <c r="N306" t="s">
        <v>614</v>
      </c>
      <c r="O306" t="s">
        <v>614</v>
      </c>
      <c r="P306">
        <v>1000</v>
      </c>
      <c r="Q306" t="s">
        <v>343</v>
      </c>
      <c r="R306" s="242">
        <v>11.99</v>
      </c>
      <c r="S306" s="242">
        <f t="shared" si="19"/>
        <v>1.1990000000000001</v>
      </c>
      <c r="T306" s="242">
        <f>S306*'edible cooking yield factors'!F95</f>
        <v>0.79134000000000004</v>
      </c>
    </row>
    <row r="307" spans="1:20">
      <c r="A307" s="13" t="s">
        <v>479</v>
      </c>
      <c r="B307" s="13" t="s">
        <v>336</v>
      </c>
      <c r="C307" t="s">
        <v>337</v>
      </c>
      <c r="D307" t="s">
        <v>338</v>
      </c>
      <c r="E307" s="261">
        <v>191119</v>
      </c>
      <c r="F307" t="s">
        <v>632</v>
      </c>
      <c r="G307" t="s">
        <v>474</v>
      </c>
      <c r="H307" s="14" t="s">
        <v>339</v>
      </c>
      <c r="I307" t="s">
        <v>340</v>
      </c>
      <c r="J307" t="s">
        <v>611</v>
      </c>
      <c r="K307" s="9" t="s">
        <v>640</v>
      </c>
      <c r="L307" t="s">
        <v>141</v>
      </c>
      <c r="M307" s="264" t="s">
        <v>142</v>
      </c>
      <c r="N307" t="s">
        <v>614</v>
      </c>
      <c r="O307" t="s">
        <v>614</v>
      </c>
      <c r="P307">
        <v>1000</v>
      </c>
      <c r="Q307" t="s">
        <v>343</v>
      </c>
      <c r="R307" s="242">
        <v>7</v>
      </c>
      <c r="S307" s="242">
        <f t="shared" si="19"/>
        <v>0.7</v>
      </c>
      <c r="T307" s="242">
        <f>S307*'edible cooking yield factors'!F95</f>
        <v>0.46199999999999997</v>
      </c>
    </row>
    <row r="308" spans="1:20">
      <c r="A308" s="13" t="s">
        <v>479</v>
      </c>
      <c r="B308" s="13" t="s">
        <v>336</v>
      </c>
      <c r="C308" t="s">
        <v>337</v>
      </c>
      <c r="D308" t="s">
        <v>338</v>
      </c>
      <c r="E308" s="261">
        <v>191119</v>
      </c>
      <c r="F308" t="s">
        <v>632</v>
      </c>
      <c r="G308" t="s">
        <v>474</v>
      </c>
      <c r="H308" s="14" t="s">
        <v>339</v>
      </c>
      <c r="I308" t="s">
        <v>610</v>
      </c>
      <c r="J308" t="s">
        <v>611</v>
      </c>
      <c r="K308" s="9" t="s">
        <v>640</v>
      </c>
      <c r="L308" t="s">
        <v>146</v>
      </c>
      <c r="M308" s="264" t="str">
        <f>'common foods'!D102</f>
        <v>05081</v>
      </c>
      <c r="N308" t="s">
        <v>500</v>
      </c>
      <c r="O308" t="s">
        <v>344</v>
      </c>
      <c r="P308">
        <v>425</v>
      </c>
      <c r="Q308" t="s">
        <v>343</v>
      </c>
      <c r="R308" s="242">
        <v>8.99</v>
      </c>
      <c r="S308" s="242">
        <f>R308/4.25</f>
        <v>2.1152941176470588</v>
      </c>
      <c r="T308" s="242">
        <f>S308*'edible cooking yield factors'!F98</f>
        <v>2.0095294117647056</v>
      </c>
    </row>
    <row r="309" spans="1:20">
      <c r="A309" s="13" t="s">
        <v>479</v>
      </c>
      <c r="B309" s="13" t="s">
        <v>336</v>
      </c>
      <c r="C309" t="s">
        <v>337</v>
      </c>
      <c r="D309" t="s">
        <v>338</v>
      </c>
      <c r="E309" s="261">
        <v>191119</v>
      </c>
      <c r="F309" t="s">
        <v>632</v>
      </c>
      <c r="G309" t="s">
        <v>474</v>
      </c>
      <c r="H309" s="14" t="s">
        <v>339</v>
      </c>
      <c r="I309" t="s">
        <v>346</v>
      </c>
      <c r="J309" t="s">
        <v>611</v>
      </c>
      <c r="K309" s="9" t="s">
        <v>640</v>
      </c>
      <c r="L309" t="s">
        <v>146</v>
      </c>
      <c r="M309" s="264" t="s">
        <v>147</v>
      </c>
      <c r="N309" t="s">
        <v>500</v>
      </c>
      <c r="O309" t="s">
        <v>344</v>
      </c>
      <c r="P309">
        <v>425</v>
      </c>
      <c r="Q309" t="s">
        <v>343</v>
      </c>
      <c r="R309" s="242">
        <v>9.99</v>
      </c>
      <c r="S309" s="242">
        <f>R309/4.25</f>
        <v>2.3505882352941176</v>
      </c>
      <c r="T309" s="242">
        <f>S309*'edible cooking yield factors'!F98</f>
        <v>2.2330588235294115</v>
      </c>
    </row>
    <row r="310" spans="1:20">
      <c r="A310" s="13" t="s">
        <v>479</v>
      </c>
      <c r="B310" s="13" t="s">
        <v>336</v>
      </c>
      <c r="C310" t="s">
        <v>337</v>
      </c>
      <c r="D310" t="s">
        <v>338</v>
      </c>
      <c r="E310" s="261">
        <v>191119</v>
      </c>
      <c r="F310" t="s">
        <v>632</v>
      </c>
      <c r="G310" t="s">
        <v>474</v>
      </c>
      <c r="H310" s="14" t="s">
        <v>339</v>
      </c>
      <c r="I310" t="s">
        <v>340</v>
      </c>
      <c r="J310" t="s">
        <v>611</v>
      </c>
      <c r="K310" s="9" t="s">
        <v>640</v>
      </c>
      <c r="L310" t="s">
        <v>146</v>
      </c>
      <c r="M310" s="264" t="s">
        <v>147</v>
      </c>
      <c r="N310" t="s">
        <v>340</v>
      </c>
      <c r="O310" t="s">
        <v>342</v>
      </c>
      <c r="P310">
        <v>1000</v>
      </c>
      <c r="Q310" t="s">
        <v>343</v>
      </c>
      <c r="R310" s="242">
        <v>14</v>
      </c>
      <c r="S310" s="242">
        <f>R310/10</f>
        <v>1.4</v>
      </c>
      <c r="T310" s="242">
        <f>S310*'edible cooking yield factors'!F98</f>
        <v>1.3299999999999998</v>
      </c>
    </row>
    <row r="311" spans="1:20">
      <c r="A311" s="13" t="s">
        <v>479</v>
      </c>
      <c r="B311" s="13" t="s">
        <v>336</v>
      </c>
      <c r="C311" t="s">
        <v>337</v>
      </c>
      <c r="D311" t="s">
        <v>338</v>
      </c>
      <c r="E311" s="261">
        <v>191119</v>
      </c>
      <c r="F311" t="s">
        <v>632</v>
      </c>
      <c r="G311" t="s">
        <v>474</v>
      </c>
      <c r="H311" s="14" t="s">
        <v>339</v>
      </c>
      <c r="I311" t="s">
        <v>610</v>
      </c>
      <c r="J311" t="s">
        <v>611</v>
      </c>
      <c r="K311" s="9" t="s">
        <v>640</v>
      </c>
      <c r="L311" t="s">
        <v>354</v>
      </c>
      <c r="M311" s="264" t="str">
        <f>'common foods'!D105</f>
        <v>05093</v>
      </c>
      <c r="N311" t="s">
        <v>612</v>
      </c>
      <c r="O311" t="s">
        <v>342</v>
      </c>
      <c r="P311">
        <v>750</v>
      </c>
      <c r="Q311" t="s">
        <v>343</v>
      </c>
      <c r="R311" s="242">
        <v>4.99</v>
      </c>
      <c r="S311" s="242">
        <f>R311/7.5</f>
        <v>0.66533333333333333</v>
      </c>
      <c r="T311" s="242">
        <f>S311*'edible cooking yield factors'!F109</f>
        <v>0.66533333333333333</v>
      </c>
    </row>
    <row r="312" spans="1:20">
      <c r="A312" s="13" t="s">
        <v>479</v>
      </c>
      <c r="B312" s="13" t="s">
        <v>336</v>
      </c>
      <c r="C312" t="s">
        <v>337</v>
      </c>
      <c r="D312" t="s">
        <v>338</v>
      </c>
      <c r="E312" s="261">
        <v>191119</v>
      </c>
      <c r="F312" t="s">
        <v>632</v>
      </c>
      <c r="G312" t="s">
        <v>474</v>
      </c>
      <c r="H312" s="14" t="s">
        <v>339</v>
      </c>
      <c r="I312" t="s">
        <v>346</v>
      </c>
      <c r="J312" t="s">
        <v>611</v>
      </c>
      <c r="K312" s="9" t="s">
        <v>640</v>
      </c>
      <c r="L312" t="s">
        <v>354</v>
      </c>
      <c r="M312" s="264" t="s">
        <v>417</v>
      </c>
      <c r="N312" t="s">
        <v>612</v>
      </c>
      <c r="O312" t="s">
        <v>342</v>
      </c>
      <c r="P312">
        <v>750</v>
      </c>
      <c r="Q312" t="s">
        <v>343</v>
      </c>
      <c r="R312" s="242">
        <v>5.29</v>
      </c>
      <c r="S312" s="242">
        <f>R312/7.5</f>
        <v>0.70533333333333337</v>
      </c>
      <c r="T312" s="242">
        <f>S312*'edible cooking yield factors'!F109</f>
        <v>0.70533333333333337</v>
      </c>
    </row>
    <row r="313" spans="1:20">
      <c r="A313" s="13" t="s">
        <v>479</v>
      </c>
      <c r="B313" s="13" t="s">
        <v>336</v>
      </c>
      <c r="C313" t="s">
        <v>337</v>
      </c>
      <c r="D313" t="s">
        <v>338</v>
      </c>
      <c r="E313" s="261">
        <v>191119</v>
      </c>
      <c r="F313" t="s">
        <v>632</v>
      </c>
      <c r="G313" t="s">
        <v>474</v>
      </c>
      <c r="H313" s="14" t="s">
        <v>339</v>
      </c>
      <c r="I313" t="s">
        <v>340</v>
      </c>
      <c r="J313" t="s">
        <v>611</v>
      </c>
      <c r="K313" s="9" t="s">
        <v>640</v>
      </c>
      <c r="L313" t="s">
        <v>354</v>
      </c>
      <c r="M313" s="264" t="s">
        <v>417</v>
      </c>
      <c r="N313" t="s">
        <v>340</v>
      </c>
      <c r="O313" t="s">
        <v>342</v>
      </c>
      <c r="P313">
        <v>750</v>
      </c>
      <c r="Q313" t="s">
        <v>343</v>
      </c>
      <c r="R313" s="242">
        <v>5</v>
      </c>
      <c r="S313" s="242">
        <f>R313/7.5</f>
        <v>0.66666666666666663</v>
      </c>
      <c r="T313" s="242">
        <f>S313*'edible cooking yield factors'!F109</f>
        <v>0.66666666666666663</v>
      </c>
    </row>
    <row r="314" spans="1:20">
      <c r="A314" s="13" t="s">
        <v>479</v>
      </c>
      <c r="B314" s="13" t="s">
        <v>336</v>
      </c>
      <c r="C314" t="s">
        <v>337</v>
      </c>
      <c r="D314" t="s">
        <v>338</v>
      </c>
      <c r="E314" s="261">
        <v>191119</v>
      </c>
      <c r="F314" t="s">
        <v>632</v>
      </c>
      <c r="G314" t="s">
        <v>474</v>
      </c>
      <c r="H314" s="14" t="s">
        <v>339</v>
      </c>
      <c r="I314" t="s">
        <v>610</v>
      </c>
      <c r="J314" t="s">
        <v>611</v>
      </c>
      <c r="K314" s="9" t="s">
        <v>640</v>
      </c>
      <c r="L314" t="s">
        <v>148</v>
      </c>
      <c r="M314" s="264" t="str">
        <f>'common foods'!D108</f>
        <v>05082</v>
      </c>
      <c r="N314" t="s">
        <v>612</v>
      </c>
      <c r="O314" t="s">
        <v>342</v>
      </c>
      <c r="P314">
        <v>410</v>
      </c>
      <c r="Q314" t="s">
        <v>343</v>
      </c>
      <c r="R314" s="242">
        <v>0.7</v>
      </c>
      <c r="S314" s="242">
        <f>R314/4.1</f>
        <v>0.17073170731707318</v>
      </c>
      <c r="T314" s="242">
        <f>S314*'edible cooking yield factors'!F99</f>
        <v>0.17073170731707318</v>
      </c>
    </row>
    <row r="315" spans="1:20">
      <c r="A315" s="13" t="s">
        <v>479</v>
      </c>
      <c r="B315" s="13" t="s">
        <v>336</v>
      </c>
      <c r="C315" t="s">
        <v>337</v>
      </c>
      <c r="D315" t="s">
        <v>338</v>
      </c>
      <c r="E315" s="261">
        <v>191119</v>
      </c>
      <c r="F315" t="s">
        <v>632</v>
      </c>
      <c r="G315" t="s">
        <v>474</v>
      </c>
      <c r="H315" s="14" t="s">
        <v>339</v>
      </c>
      <c r="I315" t="s">
        <v>346</v>
      </c>
      <c r="J315" t="s">
        <v>611</v>
      </c>
      <c r="K315" s="9" t="s">
        <v>640</v>
      </c>
      <c r="L315" t="s">
        <v>148</v>
      </c>
      <c r="M315" s="264" t="s">
        <v>149</v>
      </c>
      <c r="N315" t="s">
        <v>612</v>
      </c>
      <c r="O315" t="s">
        <v>342</v>
      </c>
      <c r="P315">
        <v>410</v>
      </c>
      <c r="Q315" t="s">
        <v>343</v>
      </c>
      <c r="R315" s="242">
        <v>0.8</v>
      </c>
      <c r="S315" s="242">
        <f>R315/4.1</f>
        <v>0.19512195121951223</v>
      </c>
      <c r="T315" s="242">
        <f>S315*'edible cooking yield factors'!F99</f>
        <v>0.19512195121951223</v>
      </c>
    </row>
    <row r="316" spans="1:20">
      <c r="A316" s="13" t="s">
        <v>479</v>
      </c>
      <c r="B316" s="13" t="s">
        <v>336</v>
      </c>
      <c r="C316" t="s">
        <v>337</v>
      </c>
      <c r="D316" t="s">
        <v>338</v>
      </c>
      <c r="E316" s="261">
        <v>191119</v>
      </c>
      <c r="F316" t="s">
        <v>632</v>
      </c>
      <c r="G316" t="s">
        <v>474</v>
      </c>
      <c r="H316" s="14" t="s">
        <v>339</v>
      </c>
      <c r="I316" t="s">
        <v>340</v>
      </c>
      <c r="J316" t="s">
        <v>611</v>
      </c>
      <c r="K316" s="9" t="s">
        <v>640</v>
      </c>
      <c r="L316" t="s">
        <v>148</v>
      </c>
      <c r="M316" s="264" t="s">
        <v>149</v>
      </c>
      <c r="N316" t="s">
        <v>340</v>
      </c>
      <c r="O316" t="s">
        <v>342</v>
      </c>
      <c r="P316">
        <v>420</v>
      </c>
      <c r="Q316" t="s">
        <v>343</v>
      </c>
      <c r="R316" s="242">
        <v>0.7</v>
      </c>
      <c r="S316" s="242">
        <f>R316/4.2</f>
        <v>0.16666666666666666</v>
      </c>
      <c r="T316" s="242">
        <f>S316*'edible cooking yield factors'!F99</f>
        <v>0.16666666666666666</v>
      </c>
    </row>
    <row r="317" spans="1:20">
      <c r="A317" s="13" t="s">
        <v>479</v>
      </c>
      <c r="B317" s="13" t="s">
        <v>336</v>
      </c>
      <c r="C317" t="s">
        <v>337</v>
      </c>
      <c r="D317" t="s">
        <v>338</v>
      </c>
      <c r="E317" s="261">
        <v>191119</v>
      </c>
      <c r="F317" t="s">
        <v>632</v>
      </c>
      <c r="G317" t="s">
        <v>474</v>
      </c>
      <c r="H317" s="14" t="s">
        <v>339</v>
      </c>
      <c r="I317" t="s">
        <v>610</v>
      </c>
      <c r="J317" t="s">
        <v>611</v>
      </c>
      <c r="K317" s="9" t="s">
        <v>640</v>
      </c>
      <c r="L317" t="s">
        <v>352</v>
      </c>
      <c r="M317" s="264" t="str">
        <f>'common foods'!D111</f>
        <v>05080</v>
      </c>
      <c r="N317" t="s">
        <v>481</v>
      </c>
      <c r="O317" t="s">
        <v>342</v>
      </c>
      <c r="P317">
        <v>185</v>
      </c>
      <c r="Q317" t="s">
        <v>343</v>
      </c>
      <c r="R317" s="242">
        <v>2.59</v>
      </c>
      <c r="S317" s="242">
        <f>R317/1.85</f>
        <v>1.4</v>
      </c>
      <c r="T317" s="242">
        <f>S317*'edible cooking yield factors'!F97</f>
        <v>1.022</v>
      </c>
    </row>
    <row r="318" spans="1:20">
      <c r="A318" s="13" t="s">
        <v>479</v>
      </c>
      <c r="B318" s="13" t="s">
        <v>336</v>
      </c>
      <c r="C318" t="s">
        <v>337</v>
      </c>
      <c r="D318" t="s">
        <v>338</v>
      </c>
      <c r="E318" s="261">
        <v>191119</v>
      </c>
      <c r="F318" t="s">
        <v>632</v>
      </c>
      <c r="G318" t="s">
        <v>474</v>
      </c>
      <c r="H318" s="14" t="s">
        <v>339</v>
      </c>
      <c r="I318" t="s">
        <v>346</v>
      </c>
      <c r="J318" t="s">
        <v>611</v>
      </c>
      <c r="K318" s="9" t="s">
        <v>640</v>
      </c>
      <c r="L318" t="s">
        <v>352</v>
      </c>
      <c r="M318" s="264" t="s">
        <v>145</v>
      </c>
      <c r="N318" t="s">
        <v>481</v>
      </c>
      <c r="O318" t="s">
        <v>342</v>
      </c>
      <c r="P318">
        <v>185</v>
      </c>
      <c r="Q318" t="s">
        <v>343</v>
      </c>
      <c r="R318" s="242">
        <v>2.99</v>
      </c>
      <c r="S318" s="242">
        <f>R317/1.85</f>
        <v>1.4</v>
      </c>
      <c r="T318" s="242">
        <f>S318*'edible cooking yield factors'!F97</f>
        <v>1.022</v>
      </c>
    </row>
    <row r="319" spans="1:20">
      <c r="A319" s="13" t="s">
        <v>479</v>
      </c>
      <c r="B319" s="13" t="s">
        <v>336</v>
      </c>
      <c r="C319" t="s">
        <v>337</v>
      </c>
      <c r="D319" t="s">
        <v>338</v>
      </c>
      <c r="E319" s="261">
        <v>191119</v>
      </c>
      <c r="F319" t="s">
        <v>632</v>
      </c>
      <c r="G319" t="s">
        <v>474</v>
      </c>
      <c r="H319" s="14" t="s">
        <v>339</v>
      </c>
      <c r="I319" t="s">
        <v>340</v>
      </c>
      <c r="J319" t="s">
        <v>611</v>
      </c>
      <c r="K319" s="9" t="s">
        <v>640</v>
      </c>
      <c r="L319" t="s">
        <v>352</v>
      </c>
      <c r="M319" s="264" t="s">
        <v>145</v>
      </c>
      <c r="N319" t="s">
        <v>340</v>
      </c>
      <c r="O319" t="s">
        <v>342</v>
      </c>
      <c r="P319">
        <v>95</v>
      </c>
      <c r="Q319" t="s">
        <v>343</v>
      </c>
      <c r="R319" s="242">
        <v>1.2</v>
      </c>
      <c r="S319" s="242">
        <f>R319/0.95</f>
        <v>1.263157894736842</v>
      </c>
      <c r="T319" s="242">
        <f>S319*'edible cooking yield factors'!F97</f>
        <v>0.92210526315789465</v>
      </c>
    </row>
    <row r="320" spans="1:20">
      <c r="A320" s="13" t="s">
        <v>479</v>
      </c>
      <c r="B320" s="13" t="s">
        <v>336</v>
      </c>
      <c r="C320" t="s">
        <v>337</v>
      </c>
      <c r="D320" t="s">
        <v>338</v>
      </c>
      <c r="E320" s="261">
        <v>191119</v>
      </c>
      <c r="F320" t="s">
        <v>632</v>
      </c>
      <c r="G320" t="s">
        <v>474</v>
      </c>
      <c r="H320" s="14" t="s">
        <v>339</v>
      </c>
      <c r="I320" t="s">
        <v>610</v>
      </c>
      <c r="J320" t="s">
        <v>611</v>
      </c>
      <c r="K320" s="9" t="s">
        <v>640</v>
      </c>
      <c r="L320" t="s">
        <v>415</v>
      </c>
      <c r="M320" s="264" t="str">
        <f>'common foods'!D112</f>
        <v>05091</v>
      </c>
      <c r="N320" t="s">
        <v>481</v>
      </c>
      <c r="O320" t="s">
        <v>342</v>
      </c>
      <c r="P320">
        <v>185</v>
      </c>
      <c r="Q320" t="s">
        <v>343</v>
      </c>
      <c r="R320" s="242">
        <v>1.99</v>
      </c>
      <c r="S320" s="242">
        <f>R319/1.85</f>
        <v>0.64864864864864857</v>
      </c>
      <c r="T320" s="242">
        <f>S320*'edible cooking yield factors'!F107</f>
        <v>0.47351351351351345</v>
      </c>
    </row>
    <row r="321" spans="1:20">
      <c r="A321" s="13" t="s">
        <v>479</v>
      </c>
      <c r="B321" s="13" t="s">
        <v>336</v>
      </c>
      <c r="C321" t="s">
        <v>337</v>
      </c>
      <c r="D321" t="s">
        <v>338</v>
      </c>
      <c r="E321" s="261">
        <v>191119</v>
      </c>
      <c r="F321" t="s">
        <v>632</v>
      </c>
      <c r="G321" t="s">
        <v>474</v>
      </c>
      <c r="H321" s="14" t="s">
        <v>339</v>
      </c>
      <c r="I321" t="s">
        <v>346</v>
      </c>
      <c r="J321" t="s">
        <v>611</v>
      </c>
      <c r="K321" s="9" t="s">
        <v>640</v>
      </c>
      <c r="L321" t="s">
        <v>415</v>
      </c>
      <c r="M321" s="264" t="s">
        <v>416</v>
      </c>
      <c r="N321" t="s">
        <v>481</v>
      </c>
      <c r="O321" t="s">
        <v>342</v>
      </c>
      <c r="P321">
        <v>185</v>
      </c>
      <c r="Q321" t="s">
        <v>343</v>
      </c>
      <c r="R321" s="242">
        <v>2.29</v>
      </c>
      <c r="S321" s="242">
        <f>R320/1.85</f>
        <v>1.0756756756756756</v>
      </c>
      <c r="T321" s="242">
        <f>S321*'edible cooking yield factors'!F107</f>
        <v>0.78524324324324313</v>
      </c>
    </row>
    <row r="322" spans="1:20">
      <c r="A322" s="13" t="s">
        <v>479</v>
      </c>
      <c r="B322" s="13" t="s">
        <v>336</v>
      </c>
      <c r="C322" t="s">
        <v>337</v>
      </c>
      <c r="D322" t="s">
        <v>338</v>
      </c>
      <c r="E322" s="261">
        <v>191119</v>
      </c>
      <c r="F322" t="s">
        <v>632</v>
      </c>
      <c r="G322" t="s">
        <v>474</v>
      </c>
      <c r="H322" s="14" t="s">
        <v>339</v>
      </c>
      <c r="I322" t="s">
        <v>340</v>
      </c>
      <c r="J322" t="s">
        <v>611</v>
      </c>
      <c r="K322" s="9" t="s">
        <v>640</v>
      </c>
      <c r="L322" t="s">
        <v>415</v>
      </c>
      <c r="M322" s="264" t="s">
        <v>416</v>
      </c>
      <c r="N322" t="s">
        <v>677</v>
      </c>
      <c r="O322" t="s">
        <v>342</v>
      </c>
      <c r="P322">
        <v>95</v>
      </c>
      <c r="Q322" t="s">
        <v>343</v>
      </c>
      <c r="R322" s="242">
        <v>1.2</v>
      </c>
      <c r="S322" s="242">
        <f>R322/0.95</f>
        <v>1.263157894736842</v>
      </c>
      <c r="T322" s="242">
        <f>S322*'edible cooking yield factors'!F107</f>
        <v>0.92210526315789465</v>
      </c>
    </row>
    <row r="323" spans="1:20">
      <c r="A323" s="13" t="s">
        <v>479</v>
      </c>
      <c r="B323" s="13" t="s">
        <v>336</v>
      </c>
      <c r="C323" t="s">
        <v>337</v>
      </c>
      <c r="D323" t="s">
        <v>338</v>
      </c>
      <c r="E323" s="261">
        <v>191119</v>
      </c>
      <c r="F323" t="s">
        <v>632</v>
      </c>
      <c r="G323" t="s">
        <v>474</v>
      </c>
      <c r="H323" s="14" t="s">
        <v>339</v>
      </c>
      <c r="I323" t="s">
        <v>610</v>
      </c>
      <c r="J323" t="s">
        <v>611</v>
      </c>
      <c r="K323" t="s">
        <v>642</v>
      </c>
      <c r="L323" t="s">
        <v>164</v>
      </c>
      <c r="M323" s="264" t="str">
        <f>'common foods'!D123</f>
        <v>06088</v>
      </c>
      <c r="N323" t="s">
        <v>481</v>
      </c>
      <c r="O323" t="s">
        <v>342</v>
      </c>
      <c r="P323">
        <v>500</v>
      </c>
      <c r="Q323" t="s">
        <v>343</v>
      </c>
      <c r="R323" s="242">
        <v>5.79</v>
      </c>
      <c r="S323" s="242">
        <f t="shared" ref="S323:S328" si="20">R323/5</f>
        <v>1.1579999999999999</v>
      </c>
      <c r="T323" s="242">
        <f>S323*'edible cooking yield factors'!F123</f>
        <v>1.1579999999999999</v>
      </c>
    </row>
    <row r="324" spans="1:20">
      <c r="A324" s="13" t="s">
        <v>479</v>
      </c>
      <c r="B324" s="13" t="s">
        <v>336</v>
      </c>
      <c r="C324" t="s">
        <v>337</v>
      </c>
      <c r="D324" t="s">
        <v>338</v>
      </c>
      <c r="E324" s="261">
        <v>191119</v>
      </c>
      <c r="F324" t="s">
        <v>632</v>
      </c>
      <c r="G324" t="s">
        <v>474</v>
      </c>
      <c r="H324" s="14" t="s">
        <v>339</v>
      </c>
      <c r="I324" t="s">
        <v>346</v>
      </c>
      <c r="J324" t="s">
        <v>611</v>
      </c>
      <c r="K324" t="s">
        <v>642</v>
      </c>
      <c r="L324" t="s">
        <v>164</v>
      </c>
      <c r="M324" s="264" t="s">
        <v>165</v>
      </c>
      <c r="N324" t="s">
        <v>481</v>
      </c>
      <c r="O324" t="s">
        <v>342</v>
      </c>
      <c r="P324">
        <v>500</v>
      </c>
      <c r="Q324" t="s">
        <v>343</v>
      </c>
      <c r="R324" s="242">
        <v>5.79</v>
      </c>
      <c r="S324" s="242">
        <f t="shared" si="20"/>
        <v>1.1579999999999999</v>
      </c>
      <c r="T324" s="242">
        <f>S324*'edible cooking yield factors'!F123</f>
        <v>1.1579999999999999</v>
      </c>
    </row>
    <row r="325" spans="1:20">
      <c r="A325" s="13" t="s">
        <v>479</v>
      </c>
      <c r="B325" s="13" t="s">
        <v>336</v>
      </c>
      <c r="C325" t="s">
        <v>337</v>
      </c>
      <c r="D325" t="s">
        <v>338</v>
      </c>
      <c r="E325" s="261">
        <v>191119</v>
      </c>
      <c r="F325" t="s">
        <v>632</v>
      </c>
      <c r="G325" t="s">
        <v>474</v>
      </c>
      <c r="H325" s="14" t="s">
        <v>339</v>
      </c>
      <c r="I325" t="s">
        <v>340</v>
      </c>
      <c r="J325" t="s">
        <v>611</v>
      </c>
      <c r="K325" t="s">
        <v>642</v>
      </c>
      <c r="L325" t="s">
        <v>164</v>
      </c>
      <c r="M325" s="264" t="s">
        <v>165</v>
      </c>
      <c r="N325" t="s">
        <v>340</v>
      </c>
      <c r="O325" t="s">
        <v>342</v>
      </c>
      <c r="P325">
        <v>500</v>
      </c>
      <c r="Q325" t="s">
        <v>343</v>
      </c>
      <c r="R325" s="242">
        <v>5.8</v>
      </c>
      <c r="S325" s="242">
        <f t="shared" si="20"/>
        <v>1.1599999999999999</v>
      </c>
      <c r="T325" s="242">
        <f>S325*'edible cooking yield factors'!F123</f>
        <v>1.1599999999999999</v>
      </c>
    </row>
    <row r="326" spans="1:20">
      <c r="A326" s="13" t="s">
        <v>479</v>
      </c>
      <c r="B326" s="13" t="s">
        <v>336</v>
      </c>
      <c r="C326" t="s">
        <v>337</v>
      </c>
      <c r="D326" t="s">
        <v>338</v>
      </c>
      <c r="E326" s="261">
        <v>191119</v>
      </c>
      <c r="F326" t="s">
        <v>632</v>
      </c>
      <c r="G326" t="s">
        <v>474</v>
      </c>
      <c r="H326" s="14" t="s">
        <v>339</v>
      </c>
      <c r="I326" t="s">
        <v>610</v>
      </c>
      <c r="J326" t="s">
        <v>611</v>
      </c>
      <c r="K326" t="s">
        <v>642</v>
      </c>
      <c r="L326" t="s">
        <v>166</v>
      </c>
      <c r="M326" s="264" t="str">
        <f>'common foods'!D124</f>
        <v>06089</v>
      </c>
      <c r="N326" t="s">
        <v>678</v>
      </c>
      <c r="O326" t="s">
        <v>344</v>
      </c>
      <c r="P326">
        <v>500</v>
      </c>
      <c r="Q326" t="s">
        <v>343</v>
      </c>
      <c r="R326" s="242">
        <v>2.69</v>
      </c>
      <c r="S326" s="242">
        <f t="shared" si="20"/>
        <v>0.53800000000000003</v>
      </c>
      <c r="T326" s="242">
        <f>S326*'edible cooking yield factors'!F124</f>
        <v>0.53800000000000003</v>
      </c>
    </row>
    <row r="327" spans="1:20">
      <c r="A327" s="13" t="s">
        <v>479</v>
      </c>
      <c r="B327" s="13" t="s">
        <v>336</v>
      </c>
      <c r="C327" t="s">
        <v>337</v>
      </c>
      <c r="D327" t="s">
        <v>338</v>
      </c>
      <c r="E327" s="261">
        <v>191119</v>
      </c>
      <c r="F327" t="s">
        <v>632</v>
      </c>
      <c r="G327" t="s">
        <v>474</v>
      </c>
      <c r="H327" s="14" t="s">
        <v>339</v>
      </c>
      <c r="I327" t="s">
        <v>346</v>
      </c>
      <c r="J327" t="s">
        <v>611</v>
      </c>
      <c r="K327" t="s">
        <v>642</v>
      </c>
      <c r="L327" t="s">
        <v>166</v>
      </c>
      <c r="M327" s="264" t="s">
        <v>167</v>
      </c>
      <c r="N327" t="s">
        <v>678</v>
      </c>
      <c r="O327" t="s">
        <v>344</v>
      </c>
      <c r="P327" s="9">
        <v>500</v>
      </c>
      <c r="Q327" s="9" t="s">
        <v>343</v>
      </c>
      <c r="R327" s="246">
        <v>2.79</v>
      </c>
      <c r="S327" s="246">
        <f t="shared" si="20"/>
        <v>0.55800000000000005</v>
      </c>
      <c r="T327" s="246">
        <f>S327*'edible cooking yield factors'!F124</f>
        <v>0.55800000000000005</v>
      </c>
    </row>
    <row r="328" spans="1:20">
      <c r="A328" s="13" t="s">
        <v>479</v>
      </c>
      <c r="B328" s="13" t="s">
        <v>336</v>
      </c>
      <c r="C328" t="s">
        <v>337</v>
      </c>
      <c r="D328" t="s">
        <v>338</v>
      </c>
      <c r="E328" s="261">
        <v>191119</v>
      </c>
      <c r="F328" t="s">
        <v>632</v>
      </c>
      <c r="G328" t="s">
        <v>474</v>
      </c>
      <c r="H328" s="14" t="s">
        <v>339</v>
      </c>
      <c r="I328" t="s">
        <v>340</v>
      </c>
      <c r="J328" t="s">
        <v>611</v>
      </c>
      <c r="K328" t="s">
        <v>642</v>
      </c>
      <c r="L328" t="s">
        <v>166</v>
      </c>
      <c r="M328" s="264" t="s">
        <v>167</v>
      </c>
      <c r="N328" t="s">
        <v>678</v>
      </c>
      <c r="O328" t="s">
        <v>344</v>
      </c>
      <c r="P328" s="9">
        <v>500</v>
      </c>
      <c r="Q328" s="9" t="s">
        <v>343</v>
      </c>
      <c r="R328" s="246">
        <v>2.8</v>
      </c>
      <c r="S328" s="246">
        <f t="shared" si="20"/>
        <v>0.55999999999999994</v>
      </c>
      <c r="T328" s="246">
        <f>S328*'edible cooking yield factors'!F124</f>
        <v>0.55999999999999994</v>
      </c>
    </row>
    <row r="329" spans="1:20">
      <c r="A329" s="13" t="s">
        <v>479</v>
      </c>
      <c r="B329" s="13" t="s">
        <v>336</v>
      </c>
      <c r="C329" t="s">
        <v>337</v>
      </c>
      <c r="D329" t="s">
        <v>338</v>
      </c>
      <c r="E329" s="261">
        <v>191119</v>
      </c>
      <c r="F329" t="s">
        <v>632</v>
      </c>
      <c r="G329" t="s">
        <v>474</v>
      </c>
      <c r="H329" s="14" t="s">
        <v>339</v>
      </c>
      <c r="I329" t="s">
        <v>610</v>
      </c>
      <c r="J329" t="s">
        <v>611</v>
      </c>
      <c r="K329" t="s">
        <v>723</v>
      </c>
      <c r="L329" t="s">
        <v>192</v>
      </c>
      <c r="M329" s="264" t="str">
        <f>'common foods'!D129</f>
        <v>03041</v>
      </c>
      <c r="N329" t="s">
        <v>490</v>
      </c>
      <c r="O329" t="s">
        <v>344</v>
      </c>
      <c r="P329" s="9">
        <v>680</v>
      </c>
      <c r="Q329" s="9" t="s">
        <v>343</v>
      </c>
      <c r="R329" s="246">
        <v>6.19</v>
      </c>
      <c r="S329" s="246">
        <f>R329/6.8</f>
        <v>0.91029411764705892</v>
      </c>
      <c r="T329" s="246">
        <f>S329/1</f>
        <v>0.91029411764705892</v>
      </c>
    </row>
    <row r="330" spans="1:20">
      <c r="A330" s="13" t="s">
        <v>479</v>
      </c>
      <c r="B330" s="13" t="s">
        <v>336</v>
      </c>
      <c r="C330" t="s">
        <v>337</v>
      </c>
      <c r="D330" t="s">
        <v>338</v>
      </c>
      <c r="E330" s="261">
        <v>191119</v>
      </c>
      <c r="F330" t="s">
        <v>632</v>
      </c>
      <c r="G330" t="s">
        <v>474</v>
      </c>
      <c r="H330" s="14" t="s">
        <v>339</v>
      </c>
      <c r="I330" t="s">
        <v>346</v>
      </c>
      <c r="J330" t="s">
        <v>611</v>
      </c>
      <c r="K330" t="s">
        <v>723</v>
      </c>
      <c r="L330" t="s">
        <v>192</v>
      </c>
      <c r="M330" s="264" t="s">
        <v>193</v>
      </c>
      <c r="N330" t="s">
        <v>490</v>
      </c>
      <c r="O330" t="s">
        <v>344</v>
      </c>
      <c r="P330">
        <v>400</v>
      </c>
      <c r="Q330" t="s">
        <v>343</v>
      </c>
      <c r="R330" s="242">
        <v>5.69</v>
      </c>
      <c r="S330" s="242">
        <f>R330/4</f>
        <v>1.4225000000000001</v>
      </c>
      <c r="T330" s="242">
        <f>S330*'edible cooking yield factors'!F129</f>
        <v>1.4225000000000001</v>
      </c>
    </row>
    <row r="331" spans="1:20">
      <c r="A331" s="13" t="s">
        <v>479</v>
      </c>
      <c r="B331" s="13" t="s">
        <v>336</v>
      </c>
      <c r="C331" t="s">
        <v>337</v>
      </c>
      <c r="D331" t="s">
        <v>338</v>
      </c>
      <c r="E331" s="261">
        <v>191119</v>
      </c>
      <c r="F331" t="s">
        <v>632</v>
      </c>
      <c r="G331" t="s">
        <v>474</v>
      </c>
      <c r="H331" s="14" t="s">
        <v>339</v>
      </c>
      <c r="I331" t="s">
        <v>340</v>
      </c>
      <c r="J331" t="s">
        <v>611</v>
      </c>
      <c r="K331" t="s">
        <v>723</v>
      </c>
      <c r="L331" t="s">
        <v>192</v>
      </c>
      <c r="M331" s="264" t="s">
        <v>193</v>
      </c>
      <c r="N331" t="s">
        <v>340</v>
      </c>
      <c r="O331" t="s">
        <v>342</v>
      </c>
      <c r="P331">
        <v>465</v>
      </c>
      <c r="Q331" t="s">
        <v>343</v>
      </c>
      <c r="R331" s="242">
        <v>4.99</v>
      </c>
      <c r="S331" s="242">
        <f>R331/4.65</f>
        <v>1.0731182795698924</v>
      </c>
      <c r="T331" s="242">
        <f>S331*'edible cooking yield factors'!F129</f>
        <v>1.0731182795698924</v>
      </c>
    </row>
    <row r="332" spans="1:20">
      <c r="A332" s="13" t="s">
        <v>479</v>
      </c>
      <c r="B332" s="13" t="s">
        <v>336</v>
      </c>
      <c r="C332" t="s">
        <v>337</v>
      </c>
      <c r="D332" t="s">
        <v>338</v>
      </c>
      <c r="E332" s="261">
        <v>191119</v>
      </c>
      <c r="F332" t="s">
        <v>632</v>
      </c>
      <c r="G332" t="s">
        <v>474</v>
      </c>
      <c r="H332" s="14" t="s">
        <v>339</v>
      </c>
      <c r="I332" t="s">
        <v>610</v>
      </c>
      <c r="J332" t="s">
        <v>611</v>
      </c>
      <c r="K332" t="s">
        <v>723</v>
      </c>
      <c r="L332" t="s">
        <v>194</v>
      </c>
      <c r="M332" s="264" t="str">
        <f>'common foods'!D130</f>
        <v>03042</v>
      </c>
      <c r="N332" t="s">
        <v>679</v>
      </c>
      <c r="O332" t="s">
        <v>344</v>
      </c>
      <c r="P332">
        <v>500</v>
      </c>
      <c r="Q332" t="s">
        <v>343</v>
      </c>
      <c r="R332" s="242">
        <v>2.99</v>
      </c>
      <c r="S332" s="242">
        <f>R332/5</f>
        <v>0.59800000000000009</v>
      </c>
      <c r="T332" s="242">
        <f>S332*'edible cooking yield factors'!F130</f>
        <v>0.59800000000000009</v>
      </c>
    </row>
    <row r="333" spans="1:20">
      <c r="A333" s="13" t="s">
        <v>479</v>
      </c>
      <c r="B333" s="13" t="s">
        <v>336</v>
      </c>
      <c r="C333" t="s">
        <v>337</v>
      </c>
      <c r="D333" t="s">
        <v>338</v>
      </c>
      <c r="E333" s="261">
        <v>191119</v>
      </c>
      <c r="F333" t="s">
        <v>632</v>
      </c>
      <c r="G333" t="s">
        <v>474</v>
      </c>
      <c r="H333" s="14" t="s">
        <v>339</v>
      </c>
      <c r="I333" t="s">
        <v>346</v>
      </c>
      <c r="J333" t="s">
        <v>611</v>
      </c>
      <c r="K333" t="s">
        <v>723</v>
      </c>
      <c r="L333" t="s">
        <v>194</v>
      </c>
      <c r="M333" s="264" t="s">
        <v>195</v>
      </c>
      <c r="N333" t="s">
        <v>679</v>
      </c>
      <c r="O333" t="s">
        <v>344</v>
      </c>
      <c r="P333">
        <v>500</v>
      </c>
      <c r="Q333" t="s">
        <v>343</v>
      </c>
      <c r="R333" s="242">
        <v>3.99</v>
      </c>
      <c r="S333" s="242">
        <f>R333/5</f>
        <v>0.79800000000000004</v>
      </c>
      <c r="T333" s="242">
        <f>S333*'edible cooking yield factors'!F130</f>
        <v>0.79800000000000004</v>
      </c>
    </row>
    <row r="334" spans="1:20">
      <c r="A334" s="13" t="s">
        <v>479</v>
      </c>
      <c r="B334" s="13" t="s">
        <v>336</v>
      </c>
      <c r="C334" t="s">
        <v>337</v>
      </c>
      <c r="D334" t="s">
        <v>338</v>
      </c>
      <c r="E334" s="261">
        <v>191119</v>
      </c>
      <c r="F334" t="s">
        <v>632</v>
      </c>
      <c r="G334" t="s">
        <v>474</v>
      </c>
      <c r="H334" s="14" t="s">
        <v>339</v>
      </c>
      <c r="I334" t="s">
        <v>340</v>
      </c>
      <c r="J334" t="s">
        <v>611</v>
      </c>
      <c r="K334" t="s">
        <v>723</v>
      </c>
      <c r="L334" t="s">
        <v>194</v>
      </c>
      <c r="M334" s="264" t="s">
        <v>195</v>
      </c>
      <c r="N334" t="s">
        <v>340</v>
      </c>
      <c r="O334" t="s">
        <v>342</v>
      </c>
      <c r="P334">
        <v>250</v>
      </c>
      <c r="Q334" t="s">
        <v>343</v>
      </c>
      <c r="R334" s="242">
        <v>1.5</v>
      </c>
      <c r="S334" s="242">
        <f>R334/2.5</f>
        <v>0.6</v>
      </c>
      <c r="T334" s="242">
        <f>S334*'edible cooking yield factors'!F130</f>
        <v>0.6</v>
      </c>
    </row>
    <row r="335" spans="1:20">
      <c r="A335" s="13" t="s">
        <v>479</v>
      </c>
      <c r="B335" s="13" t="s">
        <v>336</v>
      </c>
      <c r="C335" t="s">
        <v>337</v>
      </c>
      <c r="D335" t="s">
        <v>338</v>
      </c>
      <c r="E335" s="261">
        <v>191119</v>
      </c>
      <c r="F335" t="s">
        <v>632</v>
      </c>
      <c r="G335" t="s">
        <v>474</v>
      </c>
      <c r="H335" s="14" t="s">
        <v>339</v>
      </c>
      <c r="I335" t="s">
        <v>610</v>
      </c>
      <c r="J335" t="s">
        <v>611</v>
      </c>
      <c r="K335" t="s">
        <v>723</v>
      </c>
      <c r="L335" t="s">
        <v>196</v>
      </c>
      <c r="M335" s="264" t="str">
        <f>'common foods'!D131</f>
        <v>03043</v>
      </c>
      <c r="N335" t="s">
        <v>680</v>
      </c>
      <c r="O335" t="s">
        <v>344</v>
      </c>
      <c r="P335">
        <v>200</v>
      </c>
      <c r="Q335" t="s">
        <v>343</v>
      </c>
      <c r="R335" s="242">
        <v>2.99</v>
      </c>
      <c r="S335" s="242">
        <f>R335/2</f>
        <v>1.4950000000000001</v>
      </c>
      <c r="T335" s="248">
        <f>S335*'edible cooking yield factors'!F131</f>
        <v>1.4950000000000001</v>
      </c>
    </row>
    <row r="336" spans="1:20">
      <c r="A336" s="13" t="s">
        <v>479</v>
      </c>
      <c r="B336" s="13" t="s">
        <v>336</v>
      </c>
      <c r="C336" t="s">
        <v>337</v>
      </c>
      <c r="D336" t="s">
        <v>338</v>
      </c>
      <c r="E336" s="261">
        <v>191119</v>
      </c>
      <c r="F336" t="s">
        <v>632</v>
      </c>
      <c r="G336" t="s">
        <v>474</v>
      </c>
      <c r="H336" s="14" t="s">
        <v>339</v>
      </c>
      <c r="I336" t="s">
        <v>346</v>
      </c>
      <c r="J336" t="s">
        <v>611</v>
      </c>
      <c r="K336" t="s">
        <v>723</v>
      </c>
      <c r="L336" t="s">
        <v>196</v>
      </c>
      <c r="M336" s="264" t="s">
        <v>197</v>
      </c>
      <c r="N336" t="s">
        <v>680</v>
      </c>
      <c r="O336" t="s">
        <v>344</v>
      </c>
      <c r="P336">
        <v>330</v>
      </c>
      <c r="Q336" t="s">
        <v>343</v>
      </c>
      <c r="R336" s="242">
        <v>3.99</v>
      </c>
      <c r="S336" s="242">
        <f>R336/3.3</f>
        <v>1.2090909090909092</v>
      </c>
      <c r="T336" s="248">
        <f>S336*'edible cooking yield factors'!F131</f>
        <v>1.2090909090909092</v>
      </c>
    </row>
    <row r="337" spans="1:20">
      <c r="A337" s="13" t="s">
        <v>479</v>
      </c>
      <c r="B337" s="13" t="s">
        <v>336</v>
      </c>
      <c r="C337" t="s">
        <v>337</v>
      </c>
      <c r="D337" t="s">
        <v>338</v>
      </c>
      <c r="E337" s="261">
        <v>191119</v>
      </c>
      <c r="F337" t="s">
        <v>632</v>
      </c>
      <c r="G337" t="s">
        <v>474</v>
      </c>
      <c r="H337" s="14" t="s">
        <v>339</v>
      </c>
      <c r="I337" t="s">
        <v>340</v>
      </c>
      <c r="J337" t="s">
        <v>611</v>
      </c>
      <c r="K337" t="s">
        <v>723</v>
      </c>
      <c r="L337" t="s">
        <v>196</v>
      </c>
      <c r="M337" s="264" t="s">
        <v>197</v>
      </c>
      <c r="N337" t="s">
        <v>680</v>
      </c>
      <c r="O337" t="s">
        <v>344</v>
      </c>
      <c r="P337">
        <v>200</v>
      </c>
      <c r="Q337" t="s">
        <v>343</v>
      </c>
      <c r="R337" s="242">
        <v>3.5</v>
      </c>
      <c r="S337" s="242">
        <f>R337/2</f>
        <v>1.75</v>
      </c>
      <c r="T337" s="248">
        <f>S337*'edible cooking yield factors'!F131</f>
        <v>1.75</v>
      </c>
    </row>
    <row r="338" spans="1:20">
      <c r="A338" s="13" t="s">
        <v>479</v>
      </c>
      <c r="B338" s="13" t="s">
        <v>336</v>
      </c>
      <c r="C338" t="s">
        <v>337</v>
      </c>
      <c r="D338" t="s">
        <v>338</v>
      </c>
      <c r="E338" s="261">
        <v>191119</v>
      </c>
      <c r="F338" t="s">
        <v>632</v>
      </c>
      <c r="G338" t="s">
        <v>474</v>
      </c>
      <c r="H338" s="14" t="s">
        <v>339</v>
      </c>
      <c r="I338" t="s">
        <v>610</v>
      </c>
      <c r="J338" t="s">
        <v>611</v>
      </c>
      <c r="K338" t="s">
        <v>723</v>
      </c>
      <c r="L338" t="s">
        <v>198</v>
      </c>
      <c r="M338" s="264" t="str">
        <f>'common foods'!D132</f>
        <v>03044</v>
      </c>
      <c r="N338" t="s">
        <v>680</v>
      </c>
      <c r="O338" t="s">
        <v>344</v>
      </c>
      <c r="P338">
        <v>175</v>
      </c>
      <c r="Q338" t="s">
        <v>343</v>
      </c>
      <c r="R338" s="242">
        <v>2.29</v>
      </c>
      <c r="S338" s="242">
        <f>R338/1.75</f>
        <v>1.3085714285714285</v>
      </c>
      <c r="T338" s="242">
        <f>S338*'edible cooking yield factors'!F132</f>
        <v>1.3085714285714285</v>
      </c>
    </row>
    <row r="339" spans="1:20">
      <c r="A339" s="13" t="s">
        <v>479</v>
      </c>
      <c r="B339" s="13" t="s">
        <v>336</v>
      </c>
      <c r="C339" t="s">
        <v>337</v>
      </c>
      <c r="D339" t="s">
        <v>338</v>
      </c>
      <c r="E339" s="261">
        <v>191119</v>
      </c>
      <c r="F339" t="s">
        <v>632</v>
      </c>
      <c r="G339" t="s">
        <v>474</v>
      </c>
      <c r="H339" s="14" t="s">
        <v>339</v>
      </c>
      <c r="I339" t="s">
        <v>346</v>
      </c>
      <c r="J339" t="s">
        <v>611</v>
      </c>
      <c r="K339" t="s">
        <v>723</v>
      </c>
      <c r="L339" t="s">
        <v>198</v>
      </c>
      <c r="M339" s="264" t="s">
        <v>199</v>
      </c>
      <c r="N339" t="s">
        <v>680</v>
      </c>
      <c r="O339" t="s">
        <v>344</v>
      </c>
      <c r="P339">
        <v>175</v>
      </c>
      <c r="Q339" t="s">
        <v>343</v>
      </c>
      <c r="R339" s="242">
        <v>2.69</v>
      </c>
      <c r="S339" s="242">
        <f>R339/1.75</f>
        <v>1.5371428571428571</v>
      </c>
      <c r="T339" s="242">
        <f>S339*'edible cooking yield factors'!F132</f>
        <v>1.5371428571428571</v>
      </c>
    </row>
    <row r="340" spans="1:20">
      <c r="A340" s="13" t="s">
        <v>479</v>
      </c>
      <c r="B340" s="13" t="s">
        <v>336</v>
      </c>
      <c r="C340" t="s">
        <v>337</v>
      </c>
      <c r="D340" t="s">
        <v>338</v>
      </c>
      <c r="E340" s="261">
        <v>191119</v>
      </c>
      <c r="F340" t="s">
        <v>632</v>
      </c>
      <c r="G340" t="s">
        <v>474</v>
      </c>
      <c r="H340" s="14" t="s">
        <v>339</v>
      </c>
      <c r="I340" t="s">
        <v>340</v>
      </c>
      <c r="J340" t="s">
        <v>611</v>
      </c>
      <c r="K340" t="s">
        <v>723</v>
      </c>
      <c r="L340" t="s">
        <v>198</v>
      </c>
      <c r="M340" s="264" t="s">
        <v>199</v>
      </c>
      <c r="N340" t="s">
        <v>680</v>
      </c>
      <c r="O340" t="s">
        <v>344</v>
      </c>
      <c r="P340" s="9">
        <v>175</v>
      </c>
      <c r="Q340" s="9" t="s">
        <v>343</v>
      </c>
      <c r="R340" s="246">
        <v>2.75</v>
      </c>
      <c r="S340" s="246">
        <f>R340/1.75</f>
        <v>1.5714285714285714</v>
      </c>
      <c r="T340" s="246">
        <f>S340*'edible cooking yield factors'!F132</f>
        <v>1.5714285714285714</v>
      </c>
    </row>
    <row r="341" spans="1:20">
      <c r="A341" s="13" t="s">
        <v>479</v>
      </c>
      <c r="B341" s="13" t="s">
        <v>336</v>
      </c>
      <c r="C341" t="s">
        <v>337</v>
      </c>
      <c r="D341" t="s">
        <v>338</v>
      </c>
      <c r="E341" s="261">
        <v>191119</v>
      </c>
      <c r="F341" t="s">
        <v>632</v>
      </c>
      <c r="G341" t="s">
        <v>474</v>
      </c>
      <c r="H341" s="14" t="s">
        <v>339</v>
      </c>
      <c r="I341" t="s">
        <v>610</v>
      </c>
      <c r="J341" t="s">
        <v>611</v>
      </c>
      <c r="K341" t="s">
        <v>723</v>
      </c>
      <c r="L341" t="s">
        <v>200</v>
      </c>
      <c r="M341" s="264" t="str">
        <f>'common foods'!D134</f>
        <v>03045</v>
      </c>
      <c r="N341" t="s">
        <v>614</v>
      </c>
      <c r="O341" t="s">
        <v>614</v>
      </c>
      <c r="P341" s="9">
        <v>360</v>
      </c>
      <c r="Q341" s="9" t="s">
        <v>343</v>
      </c>
      <c r="R341" s="246">
        <v>3.99</v>
      </c>
      <c r="S341" s="246">
        <f>R341/3.6</f>
        <v>1.1083333333333334</v>
      </c>
      <c r="T341" s="246">
        <f>S341/1</f>
        <v>1.1083333333333334</v>
      </c>
    </row>
    <row r="342" spans="1:20">
      <c r="A342" s="13" t="s">
        <v>479</v>
      </c>
      <c r="B342" s="13" t="s">
        <v>336</v>
      </c>
      <c r="C342" t="s">
        <v>337</v>
      </c>
      <c r="D342" t="s">
        <v>338</v>
      </c>
      <c r="E342" s="261">
        <v>191119</v>
      </c>
      <c r="F342" t="s">
        <v>632</v>
      </c>
      <c r="G342" t="s">
        <v>474</v>
      </c>
      <c r="H342" s="14" t="s">
        <v>339</v>
      </c>
      <c r="I342" t="s">
        <v>346</v>
      </c>
      <c r="J342" t="s">
        <v>611</v>
      </c>
      <c r="K342" t="s">
        <v>723</v>
      </c>
      <c r="L342" t="s">
        <v>200</v>
      </c>
      <c r="M342" s="264" t="s">
        <v>201</v>
      </c>
      <c r="N342" t="s">
        <v>614</v>
      </c>
      <c r="O342" t="s">
        <v>614</v>
      </c>
      <c r="P342" s="9">
        <v>360</v>
      </c>
      <c r="Q342" s="9" t="s">
        <v>343</v>
      </c>
      <c r="R342" s="246">
        <v>4.1900000000000004</v>
      </c>
      <c r="S342" s="246">
        <f>R342/3.6</f>
        <v>1.163888888888889</v>
      </c>
      <c r="T342" s="246">
        <f>S342/1</f>
        <v>1.163888888888889</v>
      </c>
    </row>
    <row r="343" spans="1:20">
      <c r="A343" s="13" t="s">
        <v>479</v>
      </c>
      <c r="B343" s="13" t="s">
        <v>336</v>
      </c>
      <c r="C343" t="s">
        <v>337</v>
      </c>
      <c r="D343" t="s">
        <v>338</v>
      </c>
      <c r="E343" s="261">
        <v>191119</v>
      </c>
      <c r="F343" t="s">
        <v>632</v>
      </c>
      <c r="G343" t="s">
        <v>474</v>
      </c>
      <c r="H343" s="14" t="s">
        <v>339</v>
      </c>
      <c r="I343" t="s">
        <v>340</v>
      </c>
      <c r="J343" t="s">
        <v>611</v>
      </c>
      <c r="K343" t="s">
        <v>723</v>
      </c>
      <c r="L343" t="s">
        <v>200</v>
      </c>
      <c r="M343" s="264" t="s">
        <v>201</v>
      </c>
      <c r="N343" t="s">
        <v>614</v>
      </c>
      <c r="O343" t="s">
        <v>614</v>
      </c>
      <c r="P343" s="9">
        <v>360</v>
      </c>
      <c r="Q343" s="9" t="s">
        <v>343</v>
      </c>
      <c r="R343" s="246">
        <v>3.5</v>
      </c>
      <c r="S343" s="246">
        <f>R343/3.6</f>
        <v>0.97222222222222221</v>
      </c>
      <c r="T343" s="246">
        <f>S343/1</f>
        <v>0.97222222222222221</v>
      </c>
    </row>
    <row r="344" spans="1:20">
      <c r="A344" s="13" t="s">
        <v>479</v>
      </c>
      <c r="B344" s="13" t="s">
        <v>336</v>
      </c>
      <c r="C344" t="s">
        <v>337</v>
      </c>
      <c r="D344" t="s">
        <v>338</v>
      </c>
      <c r="E344" s="261">
        <v>191119</v>
      </c>
      <c r="F344" t="s">
        <v>632</v>
      </c>
      <c r="G344" t="s">
        <v>474</v>
      </c>
      <c r="H344" s="14" t="s">
        <v>339</v>
      </c>
      <c r="I344" t="s">
        <v>610</v>
      </c>
      <c r="J344" t="s">
        <v>611</v>
      </c>
      <c r="K344" t="s">
        <v>723</v>
      </c>
      <c r="L344" t="s">
        <v>202</v>
      </c>
      <c r="M344" s="264" t="str">
        <f>'common foods'!D135</f>
        <v>03053</v>
      </c>
      <c r="N344" t="s">
        <v>681</v>
      </c>
      <c r="O344" t="s">
        <v>344</v>
      </c>
      <c r="P344" s="9">
        <v>850</v>
      </c>
      <c r="Q344" s="9" t="s">
        <v>343</v>
      </c>
      <c r="R344" s="246">
        <v>5.99</v>
      </c>
      <c r="S344" s="246">
        <f>R344/8.5</f>
        <v>0.70470588235294118</v>
      </c>
      <c r="T344" s="246">
        <f>S344*'edible cooking yield factors'!F135</f>
        <v>3.1711764705882355</v>
      </c>
    </row>
    <row r="345" spans="1:20">
      <c r="A345" s="13" t="s">
        <v>479</v>
      </c>
      <c r="B345" s="13" t="s">
        <v>336</v>
      </c>
      <c r="C345" t="s">
        <v>337</v>
      </c>
      <c r="D345" t="s">
        <v>338</v>
      </c>
      <c r="E345" s="261">
        <v>191119</v>
      </c>
      <c r="F345" t="s">
        <v>632</v>
      </c>
      <c r="G345" t="s">
        <v>474</v>
      </c>
      <c r="H345" s="14" t="s">
        <v>339</v>
      </c>
      <c r="I345" t="s">
        <v>346</v>
      </c>
      <c r="J345" t="s">
        <v>611</v>
      </c>
      <c r="K345" t="s">
        <v>723</v>
      </c>
      <c r="L345" t="s">
        <v>202</v>
      </c>
      <c r="M345" s="264" t="s">
        <v>203</v>
      </c>
      <c r="N345" t="s">
        <v>681</v>
      </c>
      <c r="O345" t="s">
        <v>344</v>
      </c>
      <c r="P345" s="9">
        <v>850</v>
      </c>
      <c r="Q345" s="9" t="s">
        <v>343</v>
      </c>
      <c r="R345" s="246">
        <v>5.79</v>
      </c>
      <c r="S345" s="246">
        <f>R345/8.5</f>
        <v>0.68117647058823527</v>
      </c>
      <c r="T345" s="246">
        <f>S345*'edible cooking yield factors'!F135</f>
        <v>3.0652941176470589</v>
      </c>
    </row>
    <row r="346" spans="1:20">
      <c r="A346" s="13" t="s">
        <v>479</v>
      </c>
      <c r="B346" s="13" t="s">
        <v>336</v>
      </c>
      <c r="C346" t="s">
        <v>337</v>
      </c>
      <c r="D346" t="s">
        <v>338</v>
      </c>
      <c r="E346" s="261">
        <v>191119</v>
      </c>
      <c r="F346" t="s">
        <v>632</v>
      </c>
      <c r="G346" t="s">
        <v>474</v>
      </c>
      <c r="H346" s="14" t="s">
        <v>339</v>
      </c>
      <c r="I346" t="s">
        <v>340</v>
      </c>
      <c r="J346" t="s">
        <v>611</v>
      </c>
      <c r="K346" t="s">
        <v>723</v>
      </c>
      <c r="L346" t="s">
        <v>202</v>
      </c>
      <c r="M346" s="264" t="s">
        <v>203</v>
      </c>
      <c r="N346" t="s">
        <v>681</v>
      </c>
      <c r="O346" t="s">
        <v>344</v>
      </c>
      <c r="P346" s="9">
        <v>850</v>
      </c>
      <c r="Q346" s="9" t="s">
        <v>343</v>
      </c>
      <c r="R346" s="246">
        <v>6.4</v>
      </c>
      <c r="S346" s="246">
        <f>R346/8.5</f>
        <v>0.75294117647058822</v>
      </c>
      <c r="T346" s="246">
        <f>S346*'edible cooking yield factors'!F135</f>
        <v>3.388235294117647</v>
      </c>
    </row>
    <row r="347" spans="1:20">
      <c r="A347" s="13" t="s">
        <v>479</v>
      </c>
      <c r="B347" s="13" t="s">
        <v>336</v>
      </c>
      <c r="C347" t="s">
        <v>337</v>
      </c>
      <c r="D347" t="s">
        <v>338</v>
      </c>
      <c r="E347" s="261">
        <v>191119</v>
      </c>
      <c r="F347" t="s">
        <v>632</v>
      </c>
      <c r="G347" t="s">
        <v>474</v>
      </c>
      <c r="H347" s="14" t="s">
        <v>339</v>
      </c>
      <c r="I347" t="s">
        <v>610</v>
      </c>
      <c r="J347" t="s">
        <v>611</v>
      </c>
      <c r="K347" t="s">
        <v>723</v>
      </c>
      <c r="L347" t="s">
        <v>363</v>
      </c>
      <c r="M347" s="264" t="str">
        <f>'common foods'!D136</f>
        <v>03058</v>
      </c>
      <c r="N347" t="s">
        <v>682</v>
      </c>
      <c r="O347" t="s">
        <v>344</v>
      </c>
      <c r="P347" s="9">
        <f>25*13</f>
        <v>325</v>
      </c>
      <c r="Q347" s="9" t="s">
        <v>343</v>
      </c>
      <c r="R347" s="246">
        <v>3.99</v>
      </c>
      <c r="S347" s="246">
        <f>R347/3.25</f>
        <v>1.2276923076923079</v>
      </c>
      <c r="T347" s="246">
        <f>S347*'edible cooking yield factors'!F136</f>
        <v>1.2276923076923079</v>
      </c>
    </row>
    <row r="348" spans="1:20">
      <c r="A348" s="13" t="s">
        <v>479</v>
      </c>
      <c r="B348" s="13" t="s">
        <v>336</v>
      </c>
      <c r="C348" t="s">
        <v>337</v>
      </c>
      <c r="D348" t="s">
        <v>338</v>
      </c>
      <c r="E348" s="261">
        <v>191119</v>
      </c>
      <c r="F348" t="s">
        <v>632</v>
      </c>
      <c r="G348" t="s">
        <v>474</v>
      </c>
      <c r="H348" s="14" t="s">
        <v>339</v>
      </c>
      <c r="I348" t="s">
        <v>346</v>
      </c>
      <c r="J348" t="s">
        <v>611</v>
      </c>
      <c r="K348" t="s">
        <v>723</v>
      </c>
      <c r="L348" t="s">
        <v>363</v>
      </c>
      <c r="M348" s="264" t="s">
        <v>423</v>
      </c>
      <c r="N348" t="s">
        <v>682</v>
      </c>
      <c r="O348" t="s">
        <v>344</v>
      </c>
      <c r="P348">
        <f>25*13</f>
        <v>325</v>
      </c>
      <c r="Q348" t="s">
        <v>343</v>
      </c>
      <c r="R348" s="242">
        <v>4.25</v>
      </c>
      <c r="S348" s="242">
        <f>R348/3.25</f>
        <v>1.3076923076923077</v>
      </c>
      <c r="T348" s="242">
        <f>S348*'edible cooking yield factors'!F136</f>
        <v>1.3076923076923077</v>
      </c>
    </row>
    <row r="349" spans="1:20">
      <c r="A349" s="13" t="s">
        <v>479</v>
      </c>
      <c r="B349" s="13" t="s">
        <v>336</v>
      </c>
      <c r="C349" t="s">
        <v>337</v>
      </c>
      <c r="D349" t="s">
        <v>338</v>
      </c>
      <c r="E349" s="261">
        <v>191119</v>
      </c>
      <c r="F349" t="s">
        <v>632</v>
      </c>
      <c r="G349" t="s">
        <v>474</v>
      </c>
      <c r="H349" s="14" t="s">
        <v>339</v>
      </c>
      <c r="I349" t="s">
        <v>340</v>
      </c>
      <c r="J349" t="s">
        <v>611</v>
      </c>
      <c r="K349" t="s">
        <v>723</v>
      </c>
      <c r="L349" t="s">
        <v>363</v>
      </c>
      <c r="M349" s="264" t="s">
        <v>423</v>
      </c>
      <c r="N349" t="s">
        <v>683</v>
      </c>
      <c r="O349" t="s">
        <v>344</v>
      </c>
      <c r="P349">
        <v>230</v>
      </c>
      <c r="Q349" t="s">
        <v>343</v>
      </c>
      <c r="R349" s="242">
        <v>3</v>
      </c>
      <c r="S349" s="242">
        <f>R349/2.3</f>
        <v>1.3043478260869565</v>
      </c>
      <c r="T349" s="242">
        <f>S349*'edible cooking yield factors'!F136</f>
        <v>1.3043478260869565</v>
      </c>
    </row>
    <row r="350" spans="1:20">
      <c r="A350" s="13" t="s">
        <v>479</v>
      </c>
      <c r="B350" s="13" t="s">
        <v>336</v>
      </c>
      <c r="C350" t="s">
        <v>337</v>
      </c>
      <c r="D350" t="s">
        <v>338</v>
      </c>
      <c r="E350" s="261">
        <v>191119</v>
      </c>
      <c r="F350" t="s">
        <v>632</v>
      </c>
      <c r="G350" t="s">
        <v>474</v>
      </c>
      <c r="H350" s="14" t="s">
        <v>339</v>
      </c>
      <c r="I350" t="s">
        <v>610</v>
      </c>
      <c r="J350" t="s">
        <v>611</v>
      </c>
      <c r="K350" t="s">
        <v>723</v>
      </c>
      <c r="L350" t="s">
        <v>184</v>
      </c>
      <c r="M350" s="264" t="str">
        <f>'common foods'!D139</f>
        <v>05075</v>
      </c>
      <c r="N350" t="s">
        <v>612</v>
      </c>
      <c r="O350" t="s">
        <v>342</v>
      </c>
      <c r="P350">
        <v>700</v>
      </c>
      <c r="Q350" t="s">
        <v>343</v>
      </c>
      <c r="R350" s="242">
        <v>9.99</v>
      </c>
      <c r="S350" s="242">
        <f>R350/7</f>
        <v>1.4271428571428573</v>
      </c>
      <c r="T350" s="242">
        <f>S350*'edible cooking yield factors'!F139</f>
        <v>1.0989000000000002</v>
      </c>
    </row>
    <row r="351" spans="1:20">
      <c r="A351" s="13" t="s">
        <v>479</v>
      </c>
      <c r="B351" s="13" t="s">
        <v>336</v>
      </c>
      <c r="C351" t="s">
        <v>337</v>
      </c>
      <c r="D351" t="s">
        <v>338</v>
      </c>
      <c r="E351" s="261">
        <v>191119</v>
      </c>
      <c r="F351" t="s">
        <v>632</v>
      </c>
      <c r="G351" t="s">
        <v>474</v>
      </c>
      <c r="H351" s="14" t="s">
        <v>339</v>
      </c>
      <c r="I351" t="s">
        <v>346</v>
      </c>
      <c r="J351" t="s">
        <v>611</v>
      </c>
      <c r="K351" t="s">
        <v>723</v>
      </c>
      <c r="L351" t="s">
        <v>184</v>
      </c>
      <c r="M351" s="264" t="s">
        <v>185</v>
      </c>
      <c r="N351" t="s">
        <v>481</v>
      </c>
      <c r="O351" t="s">
        <v>342</v>
      </c>
      <c r="P351">
        <v>350</v>
      </c>
      <c r="Q351" t="s">
        <v>343</v>
      </c>
      <c r="R351" s="242">
        <v>5.99</v>
      </c>
      <c r="S351" s="242">
        <f>R351/3.5</f>
        <v>1.7114285714285715</v>
      </c>
      <c r="T351" s="242">
        <f>S351*'edible cooking yield factors'!F139</f>
        <v>1.3178000000000001</v>
      </c>
    </row>
    <row r="352" spans="1:20">
      <c r="A352" s="13" t="s">
        <v>479</v>
      </c>
      <c r="B352" s="13" t="s">
        <v>336</v>
      </c>
      <c r="C352" t="s">
        <v>337</v>
      </c>
      <c r="D352" t="s">
        <v>338</v>
      </c>
      <c r="E352" s="261">
        <v>191119</v>
      </c>
      <c r="F352" t="s">
        <v>632</v>
      </c>
      <c r="G352" t="s">
        <v>474</v>
      </c>
      <c r="H352" s="14" t="s">
        <v>339</v>
      </c>
      <c r="I352" t="s">
        <v>340</v>
      </c>
      <c r="J352" t="s">
        <v>611</v>
      </c>
      <c r="K352" t="s">
        <v>723</v>
      </c>
      <c r="L352" t="s">
        <v>184</v>
      </c>
      <c r="M352" s="264" t="s">
        <v>185</v>
      </c>
      <c r="N352" t="s">
        <v>340</v>
      </c>
      <c r="O352" t="s">
        <v>342</v>
      </c>
      <c r="P352">
        <v>400</v>
      </c>
      <c r="Q352" t="s">
        <v>343</v>
      </c>
      <c r="R352" s="242">
        <v>7.99</v>
      </c>
      <c r="S352" s="242">
        <f>R352/4</f>
        <v>1.9975000000000001</v>
      </c>
      <c r="T352" s="242">
        <f>S352*'edible cooking yield factors'!F139</f>
        <v>1.5380750000000001</v>
      </c>
    </row>
    <row r="353" spans="1:20">
      <c r="A353" s="13" t="s">
        <v>479</v>
      </c>
      <c r="B353" s="13" t="s">
        <v>336</v>
      </c>
      <c r="C353" t="s">
        <v>337</v>
      </c>
      <c r="D353" t="s">
        <v>338</v>
      </c>
      <c r="E353" s="261">
        <v>191119</v>
      </c>
      <c r="F353" t="s">
        <v>632</v>
      </c>
      <c r="G353" t="s">
        <v>474</v>
      </c>
      <c r="H353" s="14" t="s">
        <v>339</v>
      </c>
      <c r="I353" t="s">
        <v>610</v>
      </c>
      <c r="J353" t="s">
        <v>611</v>
      </c>
      <c r="K353" t="s">
        <v>723</v>
      </c>
      <c r="L353" t="s">
        <v>186</v>
      </c>
      <c r="M353" s="264" t="str">
        <f>'common foods'!D140</f>
        <v>05076</v>
      </c>
      <c r="N353" t="s">
        <v>614</v>
      </c>
      <c r="O353" t="s">
        <v>614</v>
      </c>
      <c r="P353">
        <v>1000</v>
      </c>
      <c r="Q353" t="s">
        <v>343</v>
      </c>
      <c r="R353" s="242">
        <v>18.899999999999999</v>
      </c>
      <c r="S353" s="242">
        <f>R353/10</f>
        <v>1.89</v>
      </c>
      <c r="T353" s="242">
        <f>S353*'edible cooking yield factors'!F140</f>
        <v>1.89</v>
      </c>
    </row>
    <row r="354" spans="1:20">
      <c r="A354" s="13" t="s">
        <v>479</v>
      </c>
      <c r="B354" s="13" t="s">
        <v>336</v>
      </c>
      <c r="C354" t="s">
        <v>337</v>
      </c>
      <c r="D354" t="s">
        <v>338</v>
      </c>
      <c r="E354" s="261">
        <v>191119</v>
      </c>
      <c r="F354" t="s">
        <v>632</v>
      </c>
      <c r="G354" t="s">
        <v>474</v>
      </c>
      <c r="H354" s="14" t="s">
        <v>339</v>
      </c>
      <c r="I354" t="s">
        <v>346</v>
      </c>
      <c r="J354" t="s">
        <v>611</v>
      </c>
      <c r="K354" t="s">
        <v>723</v>
      </c>
      <c r="L354" t="s">
        <v>186</v>
      </c>
      <c r="M354" s="264" t="s">
        <v>187</v>
      </c>
      <c r="N354" t="s">
        <v>614</v>
      </c>
      <c r="O354" t="s">
        <v>614</v>
      </c>
      <c r="P354">
        <v>1000</v>
      </c>
      <c r="Q354" t="s">
        <v>343</v>
      </c>
      <c r="R354" s="242">
        <v>22.99</v>
      </c>
      <c r="S354" s="242">
        <f>R354/10</f>
        <v>2.2989999999999999</v>
      </c>
      <c r="T354" s="242">
        <f>S354*'edible cooking yield factors'!F140</f>
        <v>2.2989999999999999</v>
      </c>
    </row>
    <row r="355" spans="1:20">
      <c r="A355" s="13" t="s">
        <v>479</v>
      </c>
      <c r="B355" s="13" t="s">
        <v>336</v>
      </c>
      <c r="C355" t="s">
        <v>337</v>
      </c>
      <c r="D355" t="s">
        <v>338</v>
      </c>
      <c r="E355" s="261">
        <v>191119</v>
      </c>
      <c r="F355" t="s">
        <v>632</v>
      </c>
      <c r="G355" t="s">
        <v>474</v>
      </c>
      <c r="H355" s="14" t="s">
        <v>339</v>
      </c>
      <c r="I355" t="s">
        <v>340</v>
      </c>
      <c r="J355" t="s">
        <v>611</v>
      </c>
      <c r="K355" t="s">
        <v>723</v>
      </c>
      <c r="L355" t="s">
        <v>186</v>
      </c>
      <c r="M355" s="264" t="s">
        <v>187</v>
      </c>
      <c r="N355" t="s">
        <v>614</v>
      </c>
      <c r="O355" t="s">
        <v>614</v>
      </c>
      <c r="P355">
        <v>1000</v>
      </c>
      <c r="Q355" t="s">
        <v>343</v>
      </c>
      <c r="R355" s="242">
        <v>13</v>
      </c>
      <c r="S355" s="242">
        <f>R355/10</f>
        <v>1.3</v>
      </c>
      <c r="T355" s="242">
        <f>S355*'edible cooking yield factors'!F140</f>
        <v>1.3</v>
      </c>
    </row>
    <row r="356" spans="1:20">
      <c r="A356" s="13" t="s">
        <v>479</v>
      </c>
      <c r="B356" s="13" t="s">
        <v>336</v>
      </c>
      <c r="C356" t="s">
        <v>337</v>
      </c>
      <c r="D356" t="s">
        <v>338</v>
      </c>
      <c r="E356" s="261">
        <v>191119</v>
      </c>
      <c r="F356" t="s">
        <v>632</v>
      </c>
      <c r="G356" t="s">
        <v>474</v>
      </c>
      <c r="H356" s="14" t="s">
        <v>339</v>
      </c>
      <c r="I356" t="s">
        <v>610</v>
      </c>
      <c r="J356" t="s">
        <v>611</v>
      </c>
      <c r="K356" t="s">
        <v>723</v>
      </c>
      <c r="L356" t="s">
        <v>188</v>
      </c>
      <c r="M356" s="264" t="str">
        <f>'common foods'!D141</f>
        <v>05077</v>
      </c>
      <c r="N356" t="s">
        <v>499</v>
      </c>
      <c r="O356" t="s">
        <v>344</v>
      </c>
      <c r="P356">
        <v>2000</v>
      </c>
      <c r="Q356" t="s">
        <v>343</v>
      </c>
      <c r="R356" s="242">
        <v>14.99</v>
      </c>
      <c r="S356" s="242">
        <f>R356/20</f>
        <v>0.74950000000000006</v>
      </c>
      <c r="T356" s="242">
        <f>S356*'edible cooking yield factors'!F141</f>
        <v>0.58461000000000007</v>
      </c>
    </row>
    <row r="357" spans="1:20">
      <c r="A357" s="13" t="s">
        <v>479</v>
      </c>
      <c r="B357" s="13" t="s">
        <v>336</v>
      </c>
      <c r="C357" t="s">
        <v>337</v>
      </c>
      <c r="D357" t="s">
        <v>338</v>
      </c>
      <c r="E357" s="261">
        <v>191119</v>
      </c>
      <c r="F357" t="s">
        <v>632</v>
      </c>
      <c r="G357" t="s">
        <v>474</v>
      </c>
      <c r="H357" s="14" t="s">
        <v>339</v>
      </c>
      <c r="I357" t="s">
        <v>346</v>
      </c>
      <c r="J357" t="s">
        <v>611</v>
      </c>
      <c r="K357" t="s">
        <v>723</v>
      </c>
      <c r="L357" t="s">
        <v>188</v>
      </c>
      <c r="M357" s="264" t="s">
        <v>189</v>
      </c>
      <c r="N357" t="s">
        <v>499</v>
      </c>
      <c r="O357" t="s">
        <v>344</v>
      </c>
      <c r="P357">
        <v>2000</v>
      </c>
      <c r="Q357" t="s">
        <v>343</v>
      </c>
      <c r="R357" s="242">
        <v>14.99</v>
      </c>
      <c r="S357" s="242">
        <f>R357/20</f>
        <v>0.74950000000000006</v>
      </c>
      <c r="T357" s="242">
        <f>S357*'edible cooking yield factors'!F141</f>
        <v>0.58461000000000007</v>
      </c>
    </row>
    <row r="358" spans="1:20">
      <c r="A358" s="13" t="s">
        <v>479</v>
      </c>
      <c r="B358" s="13" t="s">
        <v>336</v>
      </c>
      <c r="C358" t="s">
        <v>337</v>
      </c>
      <c r="D358" t="s">
        <v>338</v>
      </c>
      <c r="E358" s="261">
        <v>191119</v>
      </c>
      <c r="F358" t="s">
        <v>632</v>
      </c>
      <c r="G358" t="s">
        <v>474</v>
      </c>
      <c r="H358" s="14" t="s">
        <v>339</v>
      </c>
      <c r="I358" t="s">
        <v>340</v>
      </c>
      <c r="J358" t="s">
        <v>611</v>
      </c>
      <c r="K358" t="s">
        <v>723</v>
      </c>
      <c r="L358" t="s">
        <v>188</v>
      </c>
      <c r="M358" s="264" t="s">
        <v>189</v>
      </c>
      <c r="N358" t="s">
        <v>499</v>
      </c>
      <c r="O358" t="s">
        <v>344</v>
      </c>
      <c r="P358">
        <v>2000</v>
      </c>
      <c r="Q358" t="s">
        <v>343</v>
      </c>
      <c r="R358" s="242">
        <v>17.5</v>
      </c>
      <c r="S358" s="242">
        <f>R358/20</f>
        <v>0.875</v>
      </c>
      <c r="T358" s="242">
        <f>S358*'edible cooking yield factors'!F141</f>
        <v>0.6825</v>
      </c>
    </row>
    <row r="359" spans="1:20">
      <c r="A359" s="13" t="s">
        <v>479</v>
      </c>
      <c r="B359" s="13" t="s">
        <v>336</v>
      </c>
      <c r="C359" t="s">
        <v>337</v>
      </c>
      <c r="D359" t="s">
        <v>338</v>
      </c>
      <c r="E359" s="261">
        <v>191119</v>
      </c>
      <c r="F359" t="s">
        <v>632</v>
      </c>
      <c r="G359" t="s">
        <v>474</v>
      </c>
      <c r="H359" s="14" t="s">
        <v>339</v>
      </c>
      <c r="I359" t="s">
        <v>610</v>
      </c>
      <c r="J359" t="s">
        <v>611</v>
      </c>
      <c r="K359" t="s">
        <v>723</v>
      </c>
      <c r="L359" t="s">
        <v>190</v>
      </c>
      <c r="M359" s="264" t="str">
        <f>'common foods'!D142</f>
        <v>05078</v>
      </c>
      <c r="N359" t="s">
        <v>684</v>
      </c>
      <c r="O359" t="s">
        <v>344</v>
      </c>
      <c r="P359">
        <v>800</v>
      </c>
      <c r="Q359" t="s">
        <v>343</v>
      </c>
      <c r="R359" s="242">
        <v>5</v>
      </c>
      <c r="S359" s="242">
        <f>R359/8</f>
        <v>0.625</v>
      </c>
      <c r="T359" s="242">
        <f>S359*'edible cooking yield factors'!F142</f>
        <v>0.625</v>
      </c>
    </row>
    <row r="360" spans="1:20">
      <c r="A360" s="13" t="s">
        <v>479</v>
      </c>
      <c r="B360" s="13" t="s">
        <v>336</v>
      </c>
      <c r="C360" t="s">
        <v>337</v>
      </c>
      <c r="D360" t="s">
        <v>338</v>
      </c>
      <c r="E360" s="261">
        <v>191119</v>
      </c>
      <c r="F360" t="s">
        <v>632</v>
      </c>
      <c r="G360" t="s">
        <v>474</v>
      </c>
      <c r="H360" s="14" t="s">
        <v>339</v>
      </c>
      <c r="I360" t="s">
        <v>346</v>
      </c>
      <c r="J360" t="s">
        <v>611</v>
      </c>
      <c r="K360" t="s">
        <v>723</v>
      </c>
      <c r="L360" t="s">
        <v>190</v>
      </c>
      <c r="M360" s="264" t="s">
        <v>191</v>
      </c>
      <c r="N360" t="s">
        <v>684</v>
      </c>
      <c r="O360" t="s">
        <v>344</v>
      </c>
      <c r="P360">
        <v>800</v>
      </c>
      <c r="Q360" t="s">
        <v>343</v>
      </c>
      <c r="R360" s="242">
        <v>6.79</v>
      </c>
      <c r="S360" s="242">
        <f>R360/8</f>
        <v>0.84875</v>
      </c>
      <c r="T360" s="242">
        <f>S360*'edible cooking yield factors'!F142</f>
        <v>0.84875</v>
      </c>
    </row>
    <row r="361" spans="1:20">
      <c r="A361" s="13" t="s">
        <v>479</v>
      </c>
      <c r="B361" s="13" t="s">
        <v>336</v>
      </c>
      <c r="C361" t="s">
        <v>337</v>
      </c>
      <c r="D361" t="s">
        <v>338</v>
      </c>
      <c r="E361" s="261">
        <v>191119</v>
      </c>
      <c r="F361" t="s">
        <v>632</v>
      </c>
      <c r="G361" t="s">
        <v>474</v>
      </c>
      <c r="H361" s="14" t="s">
        <v>339</v>
      </c>
      <c r="I361" t="s">
        <v>340</v>
      </c>
      <c r="J361" t="s">
        <v>611</v>
      </c>
      <c r="K361" t="s">
        <v>723</v>
      </c>
      <c r="L361" t="s">
        <v>190</v>
      </c>
      <c r="M361" s="264" t="s">
        <v>191</v>
      </c>
      <c r="N361" t="s">
        <v>684</v>
      </c>
      <c r="O361" t="s">
        <v>344</v>
      </c>
      <c r="P361">
        <v>1000</v>
      </c>
      <c r="Q361" t="s">
        <v>343</v>
      </c>
      <c r="R361" s="242">
        <v>7.9</v>
      </c>
      <c r="S361" s="242">
        <f>R361/10</f>
        <v>0.79</v>
      </c>
      <c r="T361" s="242">
        <f>S361*'edible cooking yield factors'!F142</f>
        <v>0.79</v>
      </c>
    </row>
    <row r="362" spans="1:20">
      <c r="A362" s="13" t="s">
        <v>479</v>
      </c>
      <c r="B362" s="13" t="s">
        <v>336</v>
      </c>
      <c r="C362" t="s">
        <v>337</v>
      </c>
      <c r="D362" t="s">
        <v>338</v>
      </c>
      <c r="E362" s="261">
        <v>191119</v>
      </c>
      <c r="F362" t="s">
        <v>632</v>
      </c>
      <c r="G362" t="s">
        <v>474</v>
      </c>
      <c r="H362" s="14" t="s">
        <v>339</v>
      </c>
      <c r="I362" t="s">
        <v>610</v>
      </c>
      <c r="J362" t="s">
        <v>611</v>
      </c>
      <c r="K362" t="s">
        <v>723</v>
      </c>
      <c r="L362" t="s">
        <v>173</v>
      </c>
      <c r="M362" s="264" t="str">
        <f>'common foods'!D145</f>
        <v>07092</v>
      </c>
      <c r="N362" t="s">
        <v>501</v>
      </c>
      <c r="O362" t="s">
        <v>344</v>
      </c>
      <c r="P362">
        <v>180</v>
      </c>
      <c r="Q362" t="s">
        <v>343</v>
      </c>
      <c r="R362" s="242">
        <v>3.29</v>
      </c>
      <c r="S362" s="242">
        <f t="shared" ref="S362:S367" si="21">R362/1.8</f>
        <v>1.8277777777777777</v>
      </c>
      <c r="T362" s="242">
        <f>S362*'edible cooking yield factors'!F145</f>
        <v>1.8277777777777777</v>
      </c>
    </row>
    <row r="363" spans="1:20">
      <c r="A363" s="13" t="s">
        <v>479</v>
      </c>
      <c r="B363" s="13" t="s">
        <v>336</v>
      </c>
      <c r="C363" t="s">
        <v>337</v>
      </c>
      <c r="D363" t="s">
        <v>338</v>
      </c>
      <c r="E363" s="261">
        <v>191119</v>
      </c>
      <c r="F363" t="s">
        <v>632</v>
      </c>
      <c r="G363" t="s">
        <v>474</v>
      </c>
      <c r="H363" s="14" t="s">
        <v>339</v>
      </c>
      <c r="I363" t="s">
        <v>346</v>
      </c>
      <c r="J363" t="s">
        <v>611</v>
      </c>
      <c r="K363" t="s">
        <v>723</v>
      </c>
      <c r="L363" t="s">
        <v>173</v>
      </c>
      <c r="M363" s="264" t="s">
        <v>174</v>
      </c>
      <c r="N363" t="s">
        <v>501</v>
      </c>
      <c r="O363" t="s">
        <v>344</v>
      </c>
      <c r="P363">
        <v>180</v>
      </c>
      <c r="Q363" t="s">
        <v>343</v>
      </c>
      <c r="R363" s="242">
        <v>2.99</v>
      </c>
      <c r="S363" s="242">
        <f t="shared" si="21"/>
        <v>1.6611111111111112</v>
      </c>
      <c r="T363" s="242">
        <f>S363*'edible cooking yield factors'!F145</f>
        <v>1.6611111111111112</v>
      </c>
    </row>
    <row r="364" spans="1:20">
      <c r="A364" s="13" t="s">
        <v>479</v>
      </c>
      <c r="B364" s="13" t="s">
        <v>336</v>
      </c>
      <c r="C364" t="s">
        <v>337</v>
      </c>
      <c r="D364" t="s">
        <v>338</v>
      </c>
      <c r="E364" s="261">
        <v>191119</v>
      </c>
      <c r="F364" t="s">
        <v>632</v>
      </c>
      <c r="G364" t="s">
        <v>474</v>
      </c>
      <c r="H364" s="14" t="s">
        <v>339</v>
      </c>
      <c r="I364" t="s">
        <v>340</v>
      </c>
      <c r="J364" t="s">
        <v>611</v>
      </c>
      <c r="K364" t="s">
        <v>723</v>
      </c>
      <c r="L364" t="s">
        <v>173</v>
      </c>
      <c r="M364" s="264" t="s">
        <v>174</v>
      </c>
      <c r="N364" t="s">
        <v>501</v>
      </c>
      <c r="O364" t="s">
        <v>344</v>
      </c>
      <c r="P364">
        <v>180</v>
      </c>
      <c r="Q364" t="s">
        <v>343</v>
      </c>
      <c r="R364" s="242">
        <v>3.49</v>
      </c>
      <c r="S364" s="242">
        <f t="shared" si="21"/>
        <v>1.9388888888888889</v>
      </c>
      <c r="T364" s="242">
        <f>S364*'edible cooking yield factors'!F145</f>
        <v>1.9388888888888889</v>
      </c>
    </row>
    <row r="365" spans="1:20">
      <c r="A365" s="13" t="s">
        <v>479</v>
      </c>
      <c r="B365" s="13" t="s">
        <v>336</v>
      </c>
      <c r="C365" t="s">
        <v>337</v>
      </c>
      <c r="D365" t="s">
        <v>338</v>
      </c>
      <c r="E365" s="261">
        <v>191119</v>
      </c>
      <c r="F365" t="s">
        <v>632</v>
      </c>
      <c r="G365" t="s">
        <v>474</v>
      </c>
      <c r="H365" s="14" t="s">
        <v>339</v>
      </c>
      <c r="I365" t="s">
        <v>610</v>
      </c>
      <c r="J365" t="s">
        <v>611</v>
      </c>
      <c r="K365" t="s">
        <v>723</v>
      </c>
      <c r="L365" t="s">
        <v>176</v>
      </c>
      <c r="M365" s="264" t="str">
        <f>'common foods'!D146</f>
        <v>07093</v>
      </c>
      <c r="N365" t="s">
        <v>685</v>
      </c>
      <c r="O365" t="s">
        <v>344</v>
      </c>
      <c r="P365">
        <v>180</v>
      </c>
      <c r="Q365" t="s">
        <v>343</v>
      </c>
      <c r="R365" s="242">
        <v>1.99</v>
      </c>
      <c r="S365" s="242">
        <f t="shared" si="21"/>
        <v>1.1055555555555556</v>
      </c>
      <c r="T365" s="242">
        <f>S365*'edible cooking yield factors'!F146</f>
        <v>1.1055555555555556</v>
      </c>
    </row>
    <row r="366" spans="1:20">
      <c r="A366" s="13" t="s">
        <v>479</v>
      </c>
      <c r="B366" s="13" t="s">
        <v>336</v>
      </c>
      <c r="C366" t="s">
        <v>337</v>
      </c>
      <c r="D366" t="s">
        <v>338</v>
      </c>
      <c r="E366" s="261">
        <v>191119</v>
      </c>
      <c r="F366" t="s">
        <v>632</v>
      </c>
      <c r="G366" t="s">
        <v>474</v>
      </c>
      <c r="H366" s="14" t="s">
        <v>339</v>
      </c>
      <c r="I366" t="s">
        <v>346</v>
      </c>
      <c r="J366" t="s">
        <v>611</v>
      </c>
      <c r="K366" t="s">
        <v>723</v>
      </c>
      <c r="L366" t="s">
        <v>176</v>
      </c>
      <c r="M366" s="264" t="s">
        <v>177</v>
      </c>
      <c r="N366" t="s">
        <v>685</v>
      </c>
      <c r="O366" t="s">
        <v>344</v>
      </c>
      <c r="P366">
        <v>180</v>
      </c>
      <c r="Q366" t="s">
        <v>343</v>
      </c>
      <c r="R366" s="242">
        <v>1.99</v>
      </c>
      <c r="S366" s="242">
        <f t="shared" si="21"/>
        <v>1.1055555555555556</v>
      </c>
      <c r="T366" s="242">
        <f>S366*'edible cooking yield factors'!F146</f>
        <v>1.1055555555555556</v>
      </c>
    </row>
    <row r="367" spans="1:20">
      <c r="A367" s="13" t="s">
        <v>479</v>
      </c>
      <c r="B367" s="13" t="s">
        <v>336</v>
      </c>
      <c r="C367" t="s">
        <v>337</v>
      </c>
      <c r="D367" t="s">
        <v>338</v>
      </c>
      <c r="E367" s="261">
        <v>191119</v>
      </c>
      <c r="F367" t="s">
        <v>632</v>
      </c>
      <c r="G367" t="s">
        <v>474</v>
      </c>
      <c r="H367" s="14" t="s">
        <v>339</v>
      </c>
      <c r="I367" t="s">
        <v>340</v>
      </c>
      <c r="J367" t="s">
        <v>611</v>
      </c>
      <c r="K367" t="s">
        <v>723</v>
      </c>
      <c r="L367" t="s">
        <v>176</v>
      </c>
      <c r="M367" s="264" t="s">
        <v>177</v>
      </c>
      <c r="N367" t="s">
        <v>685</v>
      </c>
      <c r="O367" t="s">
        <v>344</v>
      </c>
      <c r="P367">
        <v>180</v>
      </c>
      <c r="Q367" t="s">
        <v>343</v>
      </c>
      <c r="R367" s="242">
        <v>2.7</v>
      </c>
      <c r="S367" s="242">
        <f t="shared" si="21"/>
        <v>1.5</v>
      </c>
      <c r="T367" s="242">
        <f>S367*'edible cooking yield factors'!F146</f>
        <v>1.5</v>
      </c>
    </row>
    <row r="368" spans="1:20">
      <c r="A368" s="13" t="s">
        <v>479</v>
      </c>
      <c r="B368" s="13" t="s">
        <v>336</v>
      </c>
      <c r="C368" t="s">
        <v>337</v>
      </c>
      <c r="D368" t="s">
        <v>338</v>
      </c>
      <c r="E368" s="261">
        <v>191119</v>
      </c>
      <c r="F368" t="s">
        <v>632</v>
      </c>
      <c r="G368" t="s">
        <v>474</v>
      </c>
      <c r="H368" s="14" t="s">
        <v>339</v>
      </c>
      <c r="I368" t="s">
        <v>610</v>
      </c>
      <c r="J368" t="s">
        <v>611</v>
      </c>
      <c r="K368" t="s">
        <v>723</v>
      </c>
      <c r="L368" t="s">
        <v>178</v>
      </c>
      <c r="M368" s="264" t="str">
        <f>'common foods'!D147</f>
        <v>07094</v>
      </c>
      <c r="N368" t="s">
        <v>686</v>
      </c>
      <c r="O368" t="s">
        <v>344</v>
      </c>
      <c r="P368">
        <v>2000</v>
      </c>
      <c r="Q368" t="s">
        <v>343</v>
      </c>
      <c r="R368" s="242">
        <v>4.29</v>
      </c>
      <c r="S368" s="242">
        <f>R368/20</f>
        <v>0.2145</v>
      </c>
      <c r="T368" s="242">
        <f>S368*'edible cooking yield factors'!F147</f>
        <v>0.2145</v>
      </c>
    </row>
    <row r="369" spans="1:20">
      <c r="A369" s="13" t="s">
        <v>479</v>
      </c>
      <c r="B369" s="13" t="s">
        <v>336</v>
      </c>
      <c r="C369" t="s">
        <v>337</v>
      </c>
      <c r="D369" t="s">
        <v>338</v>
      </c>
      <c r="E369" s="261">
        <v>191119</v>
      </c>
      <c r="F369" t="s">
        <v>632</v>
      </c>
      <c r="G369" t="s">
        <v>474</v>
      </c>
      <c r="H369" s="14" t="s">
        <v>339</v>
      </c>
      <c r="I369" t="s">
        <v>346</v>
      </c>
      <c r="J369" t="s">
        <v>611</v>
      </c>
      <c r="K369" t="s">
        <v>723</v>
      </c>
      <c r="L369" t="s">
        <v>178</v>
      </c>
      <c r="M369" s="264" t="s">
        <v>179</v>
      </c>
      <c r="N369" t="s">
        <v>686</v>
      </c>
      <c r="O369" t="s">
        <v>344</v>
      </c>
      <c r="P369">
        <v>2000</v>
      </c>
      <c r="Q369" t="s">
        <v>343</v>
      </c>
      <c r="R369" s="242">
        <v>3.99</v>
      </c>
      <c r="S369" s="242">
        <f>R369/20</f>
        <v>0.19950000000000001</v>
      </c>
      <c r="T369" s="242">
        <f>S369*'edible cooking yield factors'!F147</f>
        <v>0.19950000000000001</v>
      </c>
    </row>
    <row r="370" spans="1:20">
      <c r="A370" s="13" t="s">
        <v>479</v>
      </c>
      <c r="B370" s="13" t="s">
        <v>336</v>
      </c>
      <c r="C370" t="s">
        <v>337</v>
      </c>
      <c r="D370" t="s">
        <v>338</v>
      </c>
      <c r="E370" s="261">
        <v>191119</v>
      </c>
      <c r="F370" t="s">
        <v>632</v>
      </c>
      <c r="G370" t="s">
        <v>474</v>
      </c>
      <c r="H370" s="14" t="s">
        <v>339</v>
      </c>
      <c r="I370" t="s">
        <v>340</v>
      </c>
      <c r="J370" t="s">
        <v>611</v>
      </c>
      <c r="K370" t="s">
        <v>723</v>
      </c>
      <c r="L370" t="s">
        <v>178</v>
      </c>
      <c r="M370" s="264" t="s">
        <v>179</v>
      </c>
      <c r="N370" t="s">
        <v>340</v>
      </c>
      <c r="O370" t="s">
        <v>344</v>
      </c>
      <c r="P370">
        <v>2000</v>
      </c>
      <c r="Q370" t="s">
        <v>343</v>
      </c>
      <c r="R370" s="242">
        <v>4.8</v>
      </c>
      <c r="S370" s="242">
        <f>R370/20</f>
        <v>0.24</v>
      </c>
      <c r="T370" s="242">
        <f>S370*'edible cooking yield factors'!F147</f>
        <v>0.24</v>
      </c>
    </row>
    <row r="371" spans="1:20">
      <c r="A371" s="13" t="s">
        <v>479</v>
      </c>
      <c r="B371" s="13" t="s">
        <v>336</v>
      </c>
      <c r="C371" t="s">
        <v>337</v>
      </c>
      <c r="D371" t="s">
        <v>338</v>
      </c>
      <c r="E371" s="261">
        <v>191119</v>
      </c>
      <c r="F371" t="s">
        <v>632</v>
      </c>
      <c r="G371" t="s">
        <v>474</v>
      </c>
      <c r="H371" s="14" t="s">
        <v>339</v>
      </c>
      <c r="I371" t="s">
        <v>610</v>
      </c>
      <c r="J371" t="s">
        <v>611</v>
      </c>
      <c r="K371" t="s">
        <v>723</v>
      </c>
      <c r="L371" t="s">
        <v>180</v>
      </c>
      <c r="M371" s="264" t="str">
        <f>'common foods'!D148</f>
        <v>07095</v>
      </c>
      <c r="N371" t="s">
        <v>481</v>
      </c>
      <c r="O371" t="s">
        <v>342</v>
      </c>
      <c r="P371">
        <v>185</v>
      </c>
      <c r="Q371" t="s">
        <v>343</v>
      </c>
      <c r="R371" s="242">
        <v>1.95</v>
      </c>
      <c r="S371" s="242">
        <f>R371/1.85</f>
        <v>1.0540540540540539</v>
      </c>
      <c r="T371" s="242">
        <f>S371*'edible cooking yield factors'!F148</f>
        <v>1.0540540540540539</v>
      </c>
    </row>
    <row r="372" spans="1:20">
      <c r="A372" s="13" t="s">
        <v>479</v>
      </c>
      <c r="B372" s="13" t="s">
        <v>336</v>
      </c>
      <c r="C372" t="s">
        <v>337</v>
      </c>
      <c r="D372" t="s">
        <v>338</v>
      </c>
      <c r="E372" s="261">
        <v>191119</v>
      </c>
      <c r="F372" t="s">
        <v>632</v>
      </c>
      <c r="G372" t="s">
        <v>474</v>
      </c>
      <c r="H372" s="14" t="s">
        <v>339</v>
      </c>
      <c r="I372" t="s">
        <v>346</v>
      </c>
      <c r="J372" t="s">
        <v>611</v>
      </c>
      <c r="K372" t="s">
        <v>723</v>
      </c>
      <c r="L372" t="s">
        <v>180</v>
      </c>
      <c r="M372" s="264" t="s">
        <v>181</v>
      </c>
      <c r="N372" t="s">
        <v>481</v>
      </c>
      <c r="O372" t="s">
        <v>342</v>
      </c>
      <c r="P372">
        <v>185</v>
      </c>
      <c r="Q372" t="s">
        <v>343</v>
      </c>
      <c r="R372" s="242">
        <v>1.99</v>
      </c>
      <c r="S372" s="242">
        <f>R372/1.85</f>
        <v>1.0756756756756756</v>
      </c>
      <c r="T372" s="242">
        <f>S372*'edible cooking yield factors'!F148</f>
        <v>1.0756756756756756</v>
      </c>
    </row>
    <row r="373" spans="1:20">
      <c r="A373" s="13" t="s">
        <v>479</v>
      </c>
      <c r="B373" s="13" t="s">
        <v>336</v>
      </c>
      <c r="C373" t="s">
        <v>337</v>
      </c>
      <c r="D373" t="s">
        <v>338</v>
      </c>
      <c r="E373" s="261">
        <v>191119</v>
      </c>
      <c r="F373" t="s">
        <v>632</v>
      </c>
      <c r="G373" t="s">
        <v>474</v>
      </c>
      <c r="H373" s="14" t="s">
        <v>339</v>
      </c>
      <c r="I373" t="s">
        <v>340</v>
      </c>
      <c r="J373" t="s">
        <v>611</v>
      </c>
      <c r="K373" t="s">
        <v>723</v>
      </c>
      <c r="L373" t="s">
        <v>180</v>
      </c>
      <c r="M373" s="264" t="s">
        <v>181</v>
      </c>
      <c r="N373" t="s">
        <v>482</v>
      </c>
      <c r="O373" t="s">
        <v>342</v>
      </c>
      <c r="P373">
        <v>192</v>
      </c>
      <c r="Q373" t="s">
        <v>343</v>
      </c>
      <c r="R373" s="242">
        <v>2.4</v>
      </c>
      <c r="S373" s="242">
        <f>R373/1.92</f>
        <v>1.25</v>
      </c>
      <c r="T373" s="242">
        <f>S373*'edible cooking yield factors'!F148</f>
        <v>1.25</v>
      </c>
    </row>
    <row r="374" spans="1:20">
      <c r="A374" s="13" t="s">
        <v>479</v>
      </c>
      <c r="B374" s="13" t="s">
        <v>336</v>
      </c>
      <c r="C374" t="s">
        <v>337</v>
      </c>
      <c r="D374" t="s">
        <v>338</v>
      </c>
      <c r="E374" s="261">
        <v>191119</v>
      </c>
      <c r="F374" t="s">
        <v>632</v>
      </c>
      <c r="G374" t="s">
        <v>474</v>
      </c>
      <c r="H374" s="14" t="s">
        <v>339</v>
      </c>
      <c r="I374" t="s">
        <v>610</v>
      </c>
      <c r="J374" t="s">
        <v>611</v>
      </c>
      <c r="K374" t="s">
        <v>723</v>
      </c>
      <c r="L374" t="s">
        <v>182</v>
      </c>
      <c r="M374" s="264" t="str">
        <f>'common foods'!D149</f>
        <v>07096</v>
      </c>
      <c r="N374" t="s">
        <v>481</v>
      </c>
      <c r="O374" t="s">
        <v>342</v>
      </c>
      <c r="P374">
        <v>150</v>
      </c>
      <c r="Q374" t="s">
        <v>343</v>
      </c>
      <c r="R374" s="242">
        <v>1.45</v>
      </c>
      <c r="S374" s="242">
        <f>R374/1.5</f>
        <v>0.96666666666666667</v>
      </c>
      <c r="T374" s="242">
        <f>S374*'edible cooking yield factors'!F149</f>
        <v>0.96666666666666667</v>
      </c>
    </row>
    <row r="375" spans="1:20">
      <c r="A375" s="13" t="s">
        <v>479</v>
      </c>
      <c r="B375" s="13" t="s">
        <v>336</v>
      </c>
      <c r="C375" t="s">
        <v>337</v>
      </c>
      <c r="D375" t="s">
        <v>338</v>
      </c>
      <c r="E375" s="261">
        <v>191119</v>
      </c>
      <c r="F375" t="s">
        <v>632</v>
      </c>
      <c r="G375" t="s">
        <v>474</v>
      </c>
      <c r="H375" s="14" t="s">
        <v>339</v>
      </c>
      <c r="I375" t="s">
        <v>346</v>
      </c>
      <c r="J375" t="s">
        <v>611</v>
      </c>
      <c r="K375" t="s">
        <v>723</v>
      </c>
      <c r="L375" t="s">
        <v>182</v>
      </c>
      <c r="M375" s="264" t="s">
        <v>183</v>
      </c>
      <c r="N375" t="s">
        <v>481</v>
      </c>
      <c r="O375" t="s">
        <v>342</v>
      </c>
      <c r="P375">
        <v>150</v>
      </c>
      <c r="Q375" t="s">
        <v>343</v>
      </c>
      <c r="R375" s="242">
        <v>1.49</v>
      </c>
      <c r="S375" s="242">
        <f>R375/1.5</f>
        <v>0.99333333333333329</v>
      </c>
      <c r="T375" s="242">
        <f>S375*'edible cooking yield factors'!F149</f>
        <v>0.99333333333333329</v>
      </c>
    </row>
    <row r="376" spans="1:20">
      <c r="A376" s="13" t="s">
        <v>479</v>
      </c>
      <c r="B376" s="13" t="s">
        <v>336</v>
      </c>
      <c r="C376" t="s">
        <v>337</v>
      </c>
      <c r="D376" t="s">
        <v>338</v>
      </c>
      <c r="E376" s="261">
        <v>191119</v>
      </c>
      <c r="F376" t="s">
        <v>632</v>
      </c>
      <c r="G376" t="s">
        <v>474</v>
      </c>
      <c r="H376" s="14" t="s">
        <v>339</v>
      </c>
      <c r="I376" t="s">
        <v>340</v>
      </c>
      <c r="J376" t="s">
        <v>611</v>
      </c>
      <c r="K376" t="s">
        <v>723</v>
      </c>
      <c r="L376" t="s">
        <v>182</v>
      </c>
      <c r="M376" s="264" t="s">
        <v>183</v>
      </c>
      <c r="N376" t="s">
        <v>340</v>
      </c>
      <c r="O376" t="s">
        <v>342</v>
      </c>
      <c r="P376">
        <v>150</v>
      </c>
      <c r="Q376" t="s">
        <v>343</v>
      </c>
      <c r="R376" s="242">
        <v>1.5</v>
      </c>
      <c r="S376" s="242">
        <f>R376/1.5</f>
        <v>1</v>
      </c>
      <c r="T376" s="242">
        <f>S376*'edible cooking yield factors'!F149</f>
        <v>1</v>
      </c>
    </row>
    <row r="377" spans="1:20">
      <c r="A377" s="13" t="s">
        <v>479</v>
      </c>
      <c r="B377" s="13" t="s">
        <v>336</v>
      </c>
      <c r="C377" t="s">
        <v>337</v>
      </c>
      <c r="D377" t="s">
        <v>338</v>
      </c>
      <c r="E377" s="261">
        <v>191119</v>
      </c>
      <c r="F377" t="s">
        <v>632</v>
      </c>
      <c r="G377" t="s">
        <v>474</v>
      </c>
      <c r="H377" s="14" t="s">
        <v>339</v>
      </c>
      <c r="I377" t="s">
        <v>610</v>
      </c>
      <c r="J377" t="s">
        <v>611</v>
      </c>
      <c r="K377" t="s">
        <v>724</v>
      </c>
      <c r="L377" t="s">
        <v>465</v>
      </c>
      <c r="M377" s="264" t="str">
        <f>'common foods'!D154</f>
        <v>08097</v>
      </c>
      <c r="N377" t="s">
        <v>481</v>
      </c>
      <c r="O377" t="s">
        <v>342</v>
      </c>
      <c r="P377">
        <v>500</v>
      </c>
      <c r="Q377" t="s">
        <v>343</v>
      </c>
      <c r="R377" s="242">
        <v>2.59</v>
      </c>
      <c r="S377" s="242">
        <f>R377/5</f>
        <v>0.51800000000000002</v>
      </c>
      <c r="T377" s="242">
        <f>S377*'edible cooking yield factors'!F154</f>
        <v>0.51800000000000002</v>
      </c>
    </row>
    <row r="378" spans="1:20">
      <c r="A378" s="13" t="s">
        <v>479</v>
      </c>
      <c r="B378" s="13" t="s">
        <v>336</v>
      </c>
      <c r="C378" t="s">
        <v>337</v>
      </c>
      <c r="D378" t="s">
        <v>338</v>
      </c>
      <c r="E378" s="261">
        <v>191119</v>
      </c>
      <c r="F378" t="s">
        <v>632</v>
      </c>
      <c r="G378" t="s">
        <v>474</v>
      </c>
      <c r="H378" s="14" t="s">
        <v>339</v>
      </c>
      <c r="I378" t="s">
        <v>346</v>
      </c>
      <c r="J378" t="s">
        <v>611</v>
      </c>
      <c r="K378" t="s">
        <v>724</v>
      </c>
      <c r="L378" t="s">
        <v>465</v>
      </c>
      <c r="M378" s="264" t="s">
        <v>206</v>
      </c>
      <c r="N378" t="s">
        <v>481</v>
      </c>
      <c r="O378" t="s">
        <v>342</v>
      </c>
      <c r="P378">
        <v>500</v>
      </c>
      <c r="Q378" t="s">
        <v>343</v>
      </c>
      <c r="R378" s="242">
        <v>2.89</v>
      </c>
      <c r="S378" s="242">
        <f>R378/5</f>
        <v>0.57800000000000007</v>
      </c>
      <c r="T378" s="242">
        <f>S378*'edible cooking yield factors'!F154</f>
        <v>0.57800000000000007</v>
      </c>
    </row>
    <row r="379" spans="1:20">
      <c r="A379" s="13" t="s">
        <v>479</v>
      </c>
      <c r="B379" s="13" t="s">
        <v>336</v>
      </c>
      <c r="C379" t="s">
        <v>337</v>
      </c>
      <c r="D379" t="s">
        <v>338</v>
      </c>
      <c r="E379" s="261">
        <v>191119</v>
      </c>
      <c r="F379" t="s">
        <v>632</v>
      </c>
      <c r="G379" t="s">
        <v>474</v>
      </c>
      <c r="H379" s="14" t="s">
        <v>339</v>
      </c>
      <c r="I379" t="s">
        <v>340</v>
      </c>
      <c r="J379" t="s">
        <v>611</v>
      </c>
      <c r="K379" t="s">
        <v>724</v>
      </c>
      <c r="L379" t="s">
        <v>465</v>
      </c>
      <c r="M379" s="264" t="s">
        <v>206</v>
      </c>
      <c r="N379" t="s">
        <v>340</v>
      </c>
      <c r="O379" t="s">
        <v>342</v>
      </c>
      <c r="P379">
        <v>500</v>
      </c>
      <c r="Q379" t="s">
        <v>343</v>
      </c>
      <c r="R379" s="242">
        <v>2.8</v>
      </c>
      <c r="S379" s="242">
        <f>R379/5</f>
        <v>0.55999999999999994</v>
      </c>
      <c r="T379" s="242">
        <f>S379*'edible cooking yield factors'!F154</f>
        <v>0.55999999999999994</v>
      </c>
    </row>
    <row r="380" spans="1:20">
      <c r="A380" s="13" t="s">
        <v>479</v>
      </c>
      <c r="B380" s="13" t="s">
        <v>336</v>
      </c>
      <c r="C380" t="s">
        <v>337</v>
      </c>
      <c r="D380" t="s">
        <v>338</v>
      </c>
      <c r="E380" s="261">
        <v>191119</v>
      </c>
      <c r="F380" t="s">
        <v>632</v>
      </c>
      <c r="G380" t="s">
        <v>474</v>
      </c>
      <c r="H380" s="14" t="s">
        <v>339</v>
      </c>
      <c r="I380" t="s">
        <v>610</v>
      </c>
      <c r="J380" t="s">
        <v>611</v>
      </c>
      <c r="K380" t="s">
        <v>724</v>
      </c>
      <c r="L380" t="s">
        <v>207</v>
      </c>
      <c r="M380" s="264" t="str">
        <f>'common foods'!D159</f>
        <v>08098</v>
      </c>
      <c r="N380" t="s">
        <v>481</v>
      </c>
      <c r="O380" t="s">
        <v>342</v>
      </c>
      <c r="P380">
        <v>375</v>
      </c>
      <c r="Q380" t="s">
        <v>343</v>
      </c>
      <c r="R380" s="242">
        <v>1.99</v>
      </c>
      <c r="S380" s="242">
        <f>R380/3.75</f>
        <v>0.53066666666666662</v>
      </c>
      <c r="T380" s="242">
        <f>S380*'edible cooking yield factors'!F160</f>
        <v>0.53066666666666662</v>
      </c>
    </row>
    <row r="381" spans="1:20">
      <c r="A381" s="13" t="s">
        <v>479</v>
      </c>
      <c r="B381" s="13" t="s">
        <v>336</v>
      </c>
      <c r="C381" t="s">
        <v>337</v>
      </c>
      <c r="D381" t="s">
        <v>338</v>
      </c>
      <c r="E381" s="261">
        <v>191119</v>
      </c>
      <c r="F381" t="s">
        <v>632</v>
      </c>
      <c r="G381" t="s">
        <v>474</v>
      </c>
      <c r="H381" s="14" t="s">
        <v>339</v>
      </c>
      <c r="I381" t="s">
        <v>346</v>
      </c>
      <c r="J381" t="s">
        <v>611</v>
      </c>
      <c r="K381" t="s">
        <v>724</v>
      </c>
      <c r="L381" t="s">
        <v>207</v>
      </c>
      <c r="M381" s="264" t="s">
        <v>208</v>
      </c>
      <c r="N381" t="s">
        <v>481</v>
      </c>
      <c r="O381" t="s">
        <v>342</v>
      </c>
      <c r="P381">
        <v>375</v>
      </c>
      <c r="Q381" t="s">
        <v>343</v>
      </c>
      <c r="R381" s="242">
        <v>2.29</v>
      </c>
      <c r="S381" s="242">
        <f>R381/3.75</f>
        <v>0.61066666666666669</v>
      </c>
      <c r="T381" s="242">
        <f>S381*'edible cooking yield factors'!F160</f>
        <v>0.61066666666666669</v>
      </c>
    </row>
    <row r="382" spans="1:20">
      <c r="A382" s="13" t="s">
        <v>479</v>
      </c>
      <c r="B382" s="13" t="s">
        <v>336</v>
      </c>
      <c r="C382" t="s">
        <v>337</v>
      </c>
      <c r="D382" t="s">
        <v>338</v>
      </c>
      <c r="E382" s="261">
        <v>191119</v>
      </c>
      <c r="F382" t="s">
        <v>632</v>
      </c>
      <c r="G382" t="s">
        <v>474</v>
      </c>
      <c r="H382" s="14" t="s">
        <v>339</v>
      </c>
      <c r="I382" t="s">
        <v>340</v>
      </c>
      <c r="J382" t="s">
        <v>611</v>
      </c>
      <c r="K382" t="s">
        <v>724</v>
      </c>
      <c r="L382" t="s">
        <v>207</v>
      </c>
      <c r="M382" s="264" t="s">
        <v>208</v>
      </c>
      <c r="N382" t="s">
        <v>617</v>
      </c>
      <c r="O382" t="s">
        <v>342</v>
      </c>
      <c r="P382">
        <v>375</v>
      </c>
      <c r="Q382" t="s">
        <v>343</v>
      </c>
      <c r="R382" s="242">
        <v>2.1</v>
      </c>
      <c r="S382" s="242">
        <f>R382/3.75</f>
        <v>0.56000000000000005</v>
      </c>
      <c r="T382" s="242">
        <f>S382*'edible cooking yield factors'!F160</f>
        <v>0.56000000000000005</v>
      </c>
    </row>
    <row r="383" spans="1:20">
      <c r="A383" s="13" t="s">
        <v>479</v>
      </c>
      <c r="B383" s="13" t="s">
        <v>336</v>
      </c>
      <c r="C383" t="s">
        <v>337</v>
      </c>
      <c r="D383" t="s">
        <v>338</v>
      </c>
      <c r="E383" s="261">
        <v>191119</v>
      </c>
      <c r="F383" t="s">
        <v>632</v>
      </c>
      <c r="G383" t="s">
        <v>474</v>
      </c>
      <c r="H383" s="14" t="s">
        <v>339</v>
      </c>
      <c r="I383" t="s">
        <v>610</v>
      </c>
      <c r="J383" t="s">
        <v>611</v>
      </c>
      <c r="K383" t="s">
        <v>724</v>
      </c>
      <c r="L383" t="s">
        <v>211</v>
      </c>
      <c r="M383" s="264" t="str">
        <f>'common foods'!D155</f>
        <v>08100</v>
      </c>
      <c r="N383" t="s">
        <v>687</v>
      </c>
      <c r="O383" t="s">
        <v>344</v>
      </c>
      <c r="P383">
        <v>420</v>
      </c>
      <c r="Q383" t="s">
        <v>343</v>
      </c>
      <c r="R383" s="242">
        <v>1.89</v>
      </c>
      <c r="S383" s="242">
        <f>R383/4.2</f>
        <v>0.44999999999999996</v>
      </c>
      <c r="T383" s="242">
        <f>S383*'edible cooking yield factors'!F155</f>
        <v>0.44999999999999996</v>
      </c>
    </row>
    <row r="384" spans="1:20">
      <c r="A384" s="13" t="s">
        <v>479</v>
      </c>
      <c r="B384" s="13" t="s">
        <v>336</v>
      </c>
      <c r="C384" t="s">
        <v>337</v>
      </c>
      <c r="D384" t="s">
        <v>338</v>
      </c>
      <c r="E384" s="261">
        <v>191119</v>
      </c>
      <c r="F384" t="s">
        <v>632</v>
      </c>
      <c r="G384" t="s">
        <v>474</v>
      </c>
      <c r="H384" s="14" t="s">
        <v>339</v>
      </c>
      <c r="I384" t="s">
        <v>346</v>
      </c>
      <c r="J384" t="s">
        <v>611</v>
      </c>
      <c r="K384" t="s">
        <v>724</v>
      </c>
      <c r="L384" t="s">
        <v>211</v>
      </c>
      <c r="M384" s="264" t="s">
        <v>212</v>
      </c>
      <c r="N384" t="s">
        <v>687</v>
      </c>
      <c r="O384" t="s">
        <v>344</v>
      </c>
      <c r="P384">
        <v>420</v>
      </c>
      <c r="Q384" t="s">
        <v>343</v>
      </c>
      <c r="R384" s="242">
        <v>2.29</v>
      </c>
      <c r="S384" s="242">
        <f>R384/4.2</f>
        <v>0.54523809523809519</v>
      </c>
      <c r="T384" s="242">
        <f>S384*'edible cooking yield factors'!F155</f>
        <v>0.54523809523809519</v>
      </c>
    </row>
    <row r="385" spans="1:20">
      <c r="A385" s="13" t="s">
        <v>479</v>
      </c>
      <c r="B385" s="13" t="s">
        <v>336</v>
      </c>
      <c r="C385" t="s">
        <v>337</v>
      </c>
      <c r="D385" t="s">
        <v>338</v>
      </c>
      <c r="E385" s="261">
        <v>191119</v>
      </c>
      <c r="F385" t="s">
        <v>632</v>
      </c>
      <c r="G385" t="s">
        <v>474</v>
      </c>
      <c r="H385" s="14" t="s">
        <v>339</v>
      </c>
      <c r="I385" t="s">
        <v>340</v>
      </c>
      <c r="J385" t="s">
        <v>611</v>
      </c>
      <c r="K385" t="s">
        <v>724</v>
      </c>
      <c r="L385" t="s">
        <v>211</v>
      </c>
      <c r="M385" s="264" t="s">
        <v>212</v>
      </c>
      <c r="N385" t="s">
        <v>687</v>
      </c>
      <c r="O385" t="s">
        <v>344</v>
      </c>
      <c r="P385">
        <v>420</v>
      </c>
      <c r="Q385" t="s">
        <v>343</v>
      </c>
      <c r="R385" s="242">
        <v>2.2999999999999998</v>
      </c>
      <c r="S385" s="242">
        <f>R385/4.2</f>
        <v>0.54761904761904756</v>
      </c>
      <c r="T385" s="242">
        <f>S385*'edible cooking yield factors'!F155</f>
        <v>0.54761904761904756</v>
      </c>
    </row>
    <row r="386" spans="1:20">
      <c r="A386" s="13" t="s">
        <v>479</v>
      </c>
      <c r="B386" s="13" t="s">
        <v>336</v>
      </c>
      <c r="C386" t="s">
        <v>337</v>
      </c>
      <c r="D386" t="s">
        <v>338</v>
      </c>
      <c r="E386" s="261">
        <v>191119</v>
      </c>
      <c r="F386" t="s">
        <v>632</v>
      </c>
      <c r="G386" t="s">
        <v>474</v>
      </c>
      <c r="H386" s="14" t="s">
        <v>339</v>
      </c>
      <c r="I386" t="s">
        <v>610</v>
      </c>
      <c r="J386" t="s">
        <v>611</v>
      </c>
      <c r="K386" t="s">
        <v>724</v>
      </c>
      <c r="L386" t="s">
        <v>213</v>
      </c>
      <c r="M386" s="264" t="str">
        <f>'common foods'!D156</f>
        <v>08101</v>
      </c>
      <c r="N386" t="s">
        <v>481</v>
      </c>
      <c r="O386" t="s">
        <v>342</v>
      </c>
      <c r="P386">
        <v>887</v>
      </c>
      <c r="Q386" t="s">
        <v>343</v>
      </c>
      <c r="R386" s="242">
        <v>5.49</v>
      </c>
      <c r="S386" s="242">
        <f>R386/8.87</f>
        <v>0.6189402480270576</v>
      </c>
      <c r="T386" s="242">
        <f>S386*'edible cooking yield factors'!F156</f>
        <v>0.6189402480270576</v>
      </c>
    </row>
    <row r="387" spans="1:20">
      <c r="A387" s="13" t="s">
        <v>479</v>
      </c>
      <c r="B387" s="13" t="s">
        <v>336</v>
      </c>
      <c r="C387" t="s">
        <v>337</v>
      </c>
      <c r="D387" t="s">
        <v>338</v>
      </c>
      <c r="E387" s="261">
        <v>191119</v>
      </c>
      <c r="F387" t="s">
        <v>632</v>
      </c>
      <c r="G387" t="s">
        <v>474</v>
      </c>
      <c r="H387" s="14" t="s">
        <v>339</v>
      </c>
      <c r="I387" t="s">
        <v>346</v>
      </c>
      <c r="J387" t="s">
        <v>611</v>
      </c>
      <c r="K387" t="s">
        <v>724</v>
      </c>
      <c r="L387" t="s">
        <v>213</v>
      </c>
      <c r="M387" s="264" t="s">
        <v>214</v>
      </c>
      <c r="N387" t="s">
        <v>481</v>
      </c>
      <c r="O387" t="s">
        <v>342</v>
      </c>
      <c r="P387">
        <v>887</v>
      </c>
      <c r="Q387" t="s">
        <v>343</v>
      </c>
      <c r="R387" s="242">
        <v>7.99</v>
      </c>
      <c r="S387" s="242">
        <f>R387/8.87</f>
        <v>0.90078917700112748</v>
      </c>
      <c r="T387" s="242">
        <f>S387*'edible cooking yield factors'!F156</f>
        <v>0.90078917700112748</v>
      </c>
    </row>
    <row r="388" spans="1:20">
      <c r="A388" s="13" t="s">
        <v>479</v>
      </c>
      <c r="B388" s="13" t="s">
        <v>336</v>
      </c>
      <c r="C388" t="s">
        <v>337</v>
      </c>
      <c r="D388" t="s">
        <v>338</v>
      </c>
      <c r="E388" s="261">
        <v>191119</v>
      </c>
      <c r="F388" t="s">
        <v>632</v>
      </c>
      <c r="G388" t="s">
        <v>474</v>
      </c>
      <c r="H388" s="14" t="s">
        <v>339</v>
      </c>
      <c r="I388" t="s">
        <v>340</v>
      </c>
      <c r="J388" t="s">
        <v>611</v>
      </c>
      <c r="K388" t="s">
        <v>724</v>
      </c>
      <c r="L388" t="s">
        <v>213</v>
      </c>
      <c r="M388" s="264" t="s">
        <v>214</v>
      </c>
      <c r="N388" t="s">
        <v>341</v>
      </c>
      <c r="O388" t="s">
        <v>342</v>
      </c>
      <c r="P388">
        <v>770</v>
      </c>
      <c r="Q388" t="s">
        <v>343</v>
      </c>
      <c r="R388" s="242">
        <v>3.3</v>
      </c>
      <c r="S388" s="242">
        <f>R388/7.7</f>
        <v>0.42857142857142855</v>
      </c>
      <c r="T388" s="242">
        <f>S388*'edible cooking yield factors'!F156</f>
        <v>0.42857142857142855</v>
      </c>
    </row>
    <row r="389" spans="1:20">
      <c r="A389" s="13" t="s">
        <v>479</v>
      </c>
      <c r="B389" s="13" t="s">
        <v>336</v>
      </c>
      <c r="C389" t="s">
        <v>337</v>
      </c>
      <c r="D389" t="s">
        <v>338</v>
      </c>
      <c r="E389" s="261">
        <v>191119</v>
      </c>
      <c r="F389" t="s">
        <v>632</v>
      </c>
      <c r="G389" t="s">
        <v>474</v>
      </c>
      <c r="H389" s="14" t="s">
        <v>339</v>
      </c>
      <c r="I389" t="s">
        <v>610</v>
      </c>
      <c r="J389" t="s">
        <v>611</v>
      </c>
      <c r="K389" t="s">
        <v>724</v>
      </c>
      <c r="L389" t="s">
        <v>215</v>
      </c>
      <c r="M389" s="264" t="str">
        <f>'common foods'!D157</f>
        <v>08102</v>
      </c>
      <c r="N389" t="s">
        <v>612</v>
      </c>
      <c r="O389" t="s">
        <v>342</v>
      </c>
      <c r="P389">
        <v>1000</v>
      </c>
      <c r="Q389" t="s">
        <v>343</v>
      </c>
      <c r="R389" s="242">
        <v>2.89</v>
      </c>
      <c r="S389" s="242">
        <f>R389/10</f>
        <v>0.28900000000000003</v>
      </c>
      <c r="T389" s="242">
        <f>S389*'edible cooking yield factors'!F157</f>
        <v>0.28900000000000003</v>
      </c>
    </row>
    <row r="390" spans="1:20">
      <c r="A390" s="13" t="s">
        <v>479</v>
      </c>
      <c r="B390" s="13" t="s">
        <v>336</v>
      </c>
      <c r="C390" t="s">
        <v>337</v>
      </c>
      <c r="D390" t="s">
        <v>338</v>
      </c>
      <c r="E390" s="261">
        <v>191119</v>
      </c>
      <c r="F390" t="s">
        <v>632</v>
      </c>
      <c r="G390" t="s">
        <v>474</v>
      </c>
      <c r="H390" s="14" t="s">
        <v>339</v>
      </c>
      <c r="I390" t="s">
        <v>346</v>
      </c>
      <c r="J390" t="s">
        <v>611</v>
      </c>
      <c r="K390" t="s">
        <v>724</v>
      </c>
      <c r="L390" t="s">
        <v>215</v>
      </c>
      <c r="M390" s="264" t="s">
        <v>216</v>
      </c>
      <c r="N390" t="s">
        <v>612</v>
      </c>
      <c r="O390" t="s">
        <v>342</v>
      </c>
      <c r="P390">
        <v>1000</v>
      </c>
      <c r="Q390" t="s">
        <v>343</v>
      </c>
      <c r="R390" s="242">
        <v>3.39</v>
      </c>
      <c r="S390" s="242">
        <f>R390/10</f>
        <v>0.33900000000000002</v>
      </c>
      <c r="T390" s="242">
        <f>S390*'edible cooking yield factors'!F157</f>
        <v>0.33900000000000002</v>
      </c>
    </row>
    <row r="391" spans="1:20">
      <c r="A391" s="13" t="s">
        <v>479</v>
      </c>
      <c r="B391" s="13" t="s">
        <v>336</v>
      </c>
      <c r="C391" t="s">
        <v>337</v>
      </c>
      <c r="D391" t="s">
        <v>338</v>
      </c>
      <c r="E391" s="261">
        <v>191119</v>
      </c>
      <c r="F391" t="s">
        <v>632</v>
      </c>
      <c r="G391" t="s">
        <v>474</v>
      </c>
      <c r="H391" s="14" t="s">
        <v>339</v>
      </c>
      <c r="I391" t="s">
        <v>340</v>
      </c>
      <c r="J391" t="s">
        <v>611</v>
      </c>
      <c r="K391" t="s">
        <v>724</v>
      </c>
      <c r="L391" t="s">
        <v>215</v>
      </c>
      <c r="M391" s="264" t="s">
        <v>216</v>
      </c>
      <c r="N391" t="s">
        <v>340</v>
      </c>
      <c r="O391" t="s">
        <v>342</v>
      </c>
      <c r="P391">
        <v>2000</v>
      </c>
      <c r="Q391" t="s">
        <v>343</v>
      </c>
      <c r="R391" s="242">
        <v>4.9000000000000004</v>
      </c>
      <c r="S391" s="242">
        <f>R391/20</f>
        <v>0.24500000000000002</v>
      </c>
      <c r="T391" s="242">
        <f>S391*'edible cooking yield factors'!F157</f>
        <v>0.24500000000000002</v>
      </c>
    </row>
    <row r="392" spans="1:20">
      <c r="A392" s="13" t="s">
        <v>479</v>
      </c>
      <c r="B392" s="13" t="s">
        <v>336</v>
      </c>
      <c r="C392" t="s">
        <v>337</v>
      </c>
      <c r="D392" t="s">
        <v>338</v>
      </c>
      <c r="E392" s="261">
        <v>191119</v>
      </c>
      <c r="F392" t="s">
        <v>632</v>
      </c>
      <c r="G392" t="s">
        <v>474</v>
      </c>
      <c r="H392" s="14" t="s">
        <v>339</v>
      </c>
      <c r="I392" t="s">
        <v>610</v>
      </c>
      <c r="J392" t="s">
        <v>611</v>
      </c>
      <c r="K392" t="s">
        <v>724</v>
      </c>
      <c r="L392" t="s">
        <v>217</v>
      </c>
      <c r="M392" s="264" t="str">
        <f>'common foods'!D158</f>
        <v>08103</v>
      </c>
      <c r="N392" t="s">
        <v>481</v>
      </c>
      <c r="O392" t="s">
        <v>342</v>
      </c>
      <c r="P392">
        <v>5000</v>
      </c>
      <c r="Q392" t="s">
        <v>343</v>
      </c>
      <c r="R392" s="242">
        <v>7.99</v>
      </c>
      <c r="S392" s="242">
        <f>R392/50</f>
        <v>0.1598</v>
      </c>
      <c r="T392" s="242">
        <f>S392*'edible cooking yield factors'!F158</f>
        <v>0.1598</v>
      </c>
    </row>
    <row r="393" spans="1:20">
      <c r="A393" s="13" t="s">
        <v>479</v>
      </c>
      <c r="B393" s="13" t="s">
        <v>336</v>
      </c>
      <c r="C393" t="s">
        <v>337</v>
      </c>
      <c r="D393" t="s">
        <v>338</v>
      </c>
      <c r="E393" s="261">
        <v>191119</v>
      </c>
      <c r="F393" t="s">
        <v>632</v>
      </c>
      <c r="G393" t="s">
        <v>474</v>
      </c>
      <c r="H393" s="14" t="s">
        <v>339</v>
      </c>
      <c r="I393" t="s">
        <v>346</v>
      </c>
      <c r="J393" t="s">
        <v>611</v>
      </c>
      <c r="K393" t="s">
        <v>724</v>
      </c>
      <c r="L393" t="s">
        <v>217</v>
      </c>
      <c r="M393" s="264" t="s">
        <v>218</v>
      </c>
      <c r="N393" t="s">
        <v>481</v>
      </c>
      <c r="O393" t="s">
        <v>342</v>
      </c>
      <c r="P393">
        <v>5000</v>
      </c>
      <c r="Q393" t="s">
        <v>343</v>
      </c>
      <c r="R393" s="242">
        <v>8.99</v>
      </c>
      <c r="S393" s="242">
        <f>R393/50</f>
        <v>0.17980000000000002</v>
      </c>
      <c r="T393" s="242">
        <f>S393*'edible cooking yield factors'!F158</f>
        <v>0.17980000000000002</v>
      </c>
    </row>
    <row r="394" spans="1:20">
      <c r="A394" s="13" t="s">
        <v>479</v>
      </c>
      <c r="B394" s="13" t="s">
        <v>336</v>
      </c>
      <c r="C394" t="s">
        <v>337</v>
      </c>
      <c r="D394" t="s">
        <v>338</v>
      </c>
      <c r="E394" s="261">
        <v>191119</v>
      </c>
      <c r="F394" t="s">
        <v>632</v>
      </c>
      <c r="G394" t="s">
        <v>474</v>
      </c>
      <c r="H394" s="14" t="s">
        <v>339</v>
      </c>
      <c r="I394" t="s">
        <v>340</v>
      </c>
      <c r="J394" t="s">
        <v>611</v>
      </c>
      <c r="K394" t="s">
        <v>724</v>
      </c>
      <c r="L394" t="s">
        <v>217</v>
      </c>
      <c r="M394" s="264" t="s">
        <v>218</v>
      </c>
      <c r="N394" t="s">
        <v>340</v>
      </c>
      <c r="O394" t="s">
        <v>342</v>
      </c>
      <c r="P394">
        <v>5000</v>
      </c>
      <c r="Q394" t="s">
        <v>343</v>
      </c>
      <c r="R394" s="242">
        <v>9</v>
      </c>
      <c r="S394" s="242">
        <f>R394/50</f>
        <v>0.18</v>
      </c>
      <c r="T394" s="242">
        <f>S394*'edible cooking yield factors'!F158</f>
        <v>0.18</v>
      </c>
    </row>
    <row r="395" spans="1:20">
      <c r="A395" s="13" t="s">
        <v>479</v>
      </c>
      <c r="B395" s="13" t="s">
        <v>336</v>
      </c>
      <c r="C395" t="s">
        <v>337</v>
      </c>
      <c r="D395" t="s">
        <v>338</v>
      </c>
      <c r="E395" s="261">
        <v>191119</v>
      </c>
      <c r="F395" t="s">
        <v>632</v>
      </c>
      <c r="G395" t="s">
        <v>474</v>
      </c>
      <c r="H395" s="14" t="s">
        <v>339</v>
      </c>
      <c r="I395" t="s">
        <v>610</v>
      </c>
      <c r="J395" t="s">
        <v>611</v>
      </c>
      <c r="K395" t="s">
        <v>724</v>
      </c>
      <c r="L395" t="s">
        <v>355</v>
      </c>
      <c r="M395" s="264" t="str">
        <f>'common foods'!D161</f>
        <v>08104</v>
      </c>
      <c r="N395" t="s">
        <v>481</v>
      </c>
      <c r="O395" t="s">
        <v>342</v>
      </c>
      <c r="P395">
        <v>560</v>
      </c>
      <c r="Q395" t="s">
        <v>343</v>
      </c>
      <c r="R395" s="242">
        <v>1.49</v>
      </c>
      <c r="S395" s="242">
        <f>R395/5.6</f>
        <v>0.26607142857142857</v>
      </c>
      <c r="T395" s="242">
        <f>S395*'edible cooking yield factors'!F161</f>
        <v>0.26607142857142857</v>
      </c>
    </row>
    <row r="396" spans="1:20">
      <c r="A396" s="13" t="s">
        <v>479</v>
      </c>
      <c r="B396" s="13" t="s">
        <v>336</v>
      </c>
      <c r="C396" t="s">
        <v>337</v>
      </c>
      <c r="D396" t="s">
        <v>338</v>
      </c>
      <c r="E396" s="261">
        <v>191119</v>
      </c>
      <c r="F396" t="s">
        <v>632</v>
      </c>
      <c r="G396" t="s">
        <v>474</v>
      </c>
      <c r="H396" s="14" t="s">
        <v>339</v>
      </c>
      <c r="I396" t="s">
        <v>346</v>
      </c>
      <c r="J396" t="s">
        <v>611</v>
      </c>
      <c r="K396" t="s">
        <v>724</v>
      </c>
      <c r="L396" t="s">
        <v>355</v>
      </c>
      <c r="M396" s="264" t="s">
        <v>404</v>
      </c>
      <c r="N396" t="s">
        <v>481</v>
      </c>
      <c r="O396" t="s">
        <v>342</v>
      </c>
      <c r="P396">
        <v>560</v>
      </c>
      <c r="Q396" t="s">
        <v>343</v>
      </c>
      <c r="R396" s="242">
        <v>1.59</v>
      </c>
      <c r="S396" s="242">
        <f>R396/5.6</f>
        <v>0.28392857142857147</v>
      </c>
      <c r="T396" s="242">
        <f>S396*'edible cooking yield factors'!F161</f>
        <v>0.28392857142857147</v>
      </c>
    </row>
    <row r="397" spans="1:20">
      <c r="A397" s="13" t="s">
        <v>479</v>
      </c>
      <c r="B397" s="13" t="s">
        <v>336</v>
      </c>
      <c r="C397" t="s">
        <v>337</v>
      </c>
      <c r="D397" t="s">
        <v>338</v>
      </c>
      <c r="E397" s="261">
        <v>191119</v>
      </c>
      <c r="F397" t="s">
        <v>632</v>
      </c>
      <c r="G397" t="s">
        <v>474</v>
      </c>
      <c r="H397" s="14" t="s">
        <v>339</v>
      </c>
      <c r="I397" t="s">
        <v>340</v>
      </c>
      <c r="J397" t="s">
        <v>611</v>
      </c>
      <c r="K397" t="s">
        <v>724</v>
      </c>
      <c r="L397" t="s">
        <v>355</v>
      </c>
      <c r="M397" s="264" t="s">
        <v>404</v>
      </c>
      <c r="N397" t="s">
        <v>483</v>
      </c>
      <c r="O397" t="s">
        <v>344</v>
      </c>
      <c r="P397">
        <v>560</v>
      </c>
      <c r="Q397" t="s">
        <v>343</v>
      </c>
      <c r="R397" s="242">
        <v>2.99</v>
      </c>
      <c r="S397" s="242">
        <f>R397/5.6</f>
        <v>0.53392857142857153</v>
      </c>
      <c r="T397" s="242">
        <f>S397*'edible cooking yield factors'!F161</f>
        <v>0.53392857142857153</v>
      </c>
    </row>
    <row r="398" spans="1:20">
      <c r="A398" s="13" t="s">
        <v>479</v>
      </c>
      <c r="B398" s="13" t="s">
        <v>336</v>
      </c>
      <c r="C398" t="s">
        <v>337</v>
      </c>
      <c r="D398" t="s">
        <v>338</v>
      </c>
      <c r="E398" s="261">
        <v>191119</v>
      </c>
      <c r="F398" t="s">
        <v>632</v>
      </c>
      <c r="G398" t="s">
        <v>474</v>
      </c>
      <c r="H398" s="14" t="s">
        <v>339</v>
      </c>
      <c r="I398" t="s">
        <v>610</v>
      </c>
      <c r="J398" t="s">
        <v>611</v>
      </c>
      <c r="K398" t="s">
        <v>485</v>
      </c>
      <c r="L398" t="s">
        <v>209</v>
      </c>
      <c r="M398" s="264" t="str">
        <f>'common foods'!D42</f>
        <v>08099</v>
      </c>
      <c r="N398" t="s">
        <v>688</v>
      </c>
      <c r="O398" t="s">
        <v>344</v>
      </c>
      <c r="P398">
        <v>420</v>
      </c>
      <c r="Q398" t="s">
        <v>343</v>
      </c>
      <c r="R398" s="242">
        <v>1.99</v>
      </c>
      <c r="S398" s="242">
        <f>R398/4.2</f>
        <v>0.47380952380952379</v>
      </c>
      <c r="T398" s="242">
        <f>S398*'edible cooking yield factors'!F42</f>
        <v>0.47380952380952379</v>
      </c>
    </row>
    <row r="399" spans="1:20">
      <c r="A399" s="13" t="s">
        <v>479</v>
      </c>
      <c r="B399" s="13" t="s">
        <v>336</v>
      </c>
      <c r="C399" t="s">
        <v>337</v>
      </c>
      <c r="D399" t="s">
        <v>338</v>
      </c>
      <c r="E399" s="261">
        <v>191119</v>
      </c>
      <c r="F399" t="s">
        <v>632</v>
      </c>
      <c r="G399" t="s">
        <v>474</v>
      </c>
      <c r="H399" s="14" t="s">
        <v>339</v>
      </c>
      <c r="I399" t="s">
        <v>346</v>
      </c>
      <c r="J399" t="s">
        <v>611</v>
      </c>
      <c r="K399" t="s">
        <v>485</v>
      </c>
      <c r="L399" t="s">
        <v>209</v>
      </c>
      <c r="M399" s="264" t="s">
        <v>210</v>
      </c>
      <c r="N399" t="s">
        <v>688</v>
      </c>
      <c r="O399" t="s">
        <v>344</v>
      </c>
      <c r="P399">
        <v>420</v>
      </c>
      <c r="Q399" t="s">
        <v>343</v>
      </c>
      <c r="R399" s="242">
        <v>2.69</v>
      </c>
      <c r="S399" s="242">
        <f>R399/4.2</f>
        <v>0.64047619047619042</v>
      </c>
      <c r="T399" s="242">
        <f>S399*'edible cooking yield factors'!F42</f>
        <v>0.64047619047619042</v>
      </c>
    </row>
    <row r="400" spans="1:20">
      <c r="A400" s="13" t="s">
        <v>479</v>
      </c>
      <c r="B400" s="13" t="s">
        <v>336</v>
      </c>
      <c r="C400" t="s">
        <v>337</v>
      </c>
      <c r="D400" t="s">
        <v>338</v>
      </c>
      <c r="E400" s="261">
        <v>191119</v>
      </c>
      <c r="F400" t="s">
        <v>632</v>
      </c>
      <c r="G400" t="s">
        <v>474</v>
      </c>
      <c r="H400" s="14" t="s">
        <v>339</v>
      </c>
      <c r="I400" t="s">
        <v>340</v>
      </c>
      <c r="J400" t="s">
        <v>611</v>
      </c>
      <c r="K400" t="s">
        <v>485</v>
      </c>
      <c r="L400" t="s">
        <v>209</v>
      </c>
      <c r="M400" s="264" t="s">
        <v>210</v>
      </c>
      <c r="N400" t="s">
        <v>340</v>
      </c>
      <c r="O400" t="s">
        <v>342</v>
      </c>
      <c r="P400">
        <v>420</v>
      </c>
      <c r="Q400" t="s">
        <v>343</v>
      </c>
      <c r="R400" s="242">
        <v>1.3</v>
      </c>
      <c r="S400" s="242">
        <f>R400/4.2</f>
        <v>0.30952380952380953</v>
      </c>
      <c r="T400" s="242">
        <f>S400*'edible cooking yield factors'!F42</f>
        <v>0.30952380952380953</v>
      </c>
    </row>
    <row r="401" spans="1:20">
      <c r="A401" s="13" t="s">
        <v>479</v>
      </c>
      <c r="B401" s="13" t="s">
        <v>336</v>
      </c>
      <c r="C401" t="s">
        <v>337</v>
      </c>
      <c r="D401" t="s">
        <v>338</v>
      </c>
      <c r="E401" s="261">
        <v>191119</v>
      </c>
      <c r="F401" t="s">
        <v>632</v>
      </c>
      <c r="G401" t="s">
        <v>474</v>
      </c>
      <c r="H401" s="14" t="s">
        <v>339</v>
      </c>
      <c r="I401" t="s">
        <v>610</v>
      </c>
      <c r="J401" t="s">
        <v>611</v>
      </c>
      <c r="K401" t="s">
        <v>502</v>
      </c>
      <c r="L401" t="s">
        <v>220</v>
      </c>
      <c r="M401" s="264" t="str">
        <f>'common foods'!D166</f>
        <v>09104</v>
      </c>
      <c r="N401" t="s">
        <v>689</v>
      </c>
      <c r="O401" t="s">
        <v>344</v>
      </c>
      <c r="P401">
        <v>900</v>
      </c>
      <c r="Q401" t="s">
        <v>343</v>
      </c>
      <c r="R401" s="242">
        <v>9.99</v>
      </c>
      <c r="S401" s="242">
        <f>R401/9</f>
        <v>1.1100000000000001</v>
      </c>
      <c r="T401" s="242">
        <f>S401*'edible cooking yield factors'!F166</f>
        <v>1.1100000000000001</v>
      </c>
    </row>
    <row r="402" spans="1:20">
      <c r="A402" s="13" t="s">
        <v>479</v>
      </c>
      <c r="B402" s="13" t="s">
        <v>336</v>
      </c>
      <c r="C402" t="s">
        <v>337</v>
      </c>
      <c r="D402" t="s">
        <v>338</v>
      </c>
      <c r="E402" s="261">
        <v>191119</v>
      </c>
      <c r="F402" t="s">
        <v>632</v>
      </c>
      <c r="G402" t="s">
        <v>474</v>
      </c>
      <c r="H402" s="14" t="s">
        <v>339</v>
      </c>
      <c r="I402" t="s">
        <v>346</v>
      </c>
      <c r="J402" t="s">
        <v>611</v>
      </c>
      <c r="K402" t="s">
        <v>502</v>
      </c>
      <c r="L402" t="s">
        <v>220</v>
      </c>
      <c r="M402" s="264" t="s">
        <v>221</v>
      </c>
      <c r="N402" t="s">
        <v>689</v>
      </c>
      <c r="O402" t="s">
        <v>344</v>
      </c>
      <c r="P402">
        <v>900</v>
      </c>
      <c r="Q402" t="s">
        <v>343</v>
      </c>
      <c r="R402" s="242">
        <v>13.49</v>
      </c>
      <c r="S402" s="242">
        <f>R402/9</f>
        <v>1.4988888888888889</v>
      </c>
      <c r="T402" s="242">
        <f>S402*'edible cooking yield factors'!F166</f>
        <v>1.4988888888888889</v>
      </c>
    </row>
    <row r="403" spans="1:20">
      <c r="A403" s="13" t="s">
        <v>479</v>
      </c>
      <c r="B403" s="13" t="s">
        <v>336</v>
      </c>
      <c r="C403" t="s">
        <v>337</v>
      </c>
      <c r="D403" t="s">
        <v>338</v>
      </c>
      <c r="E403" s="261">
        <v>191119</v>
      </c>
      <c r="F403" t="s">
        <v>632</v>
      </c>
      <c r="G403" t="s">
        <v>474</v>
      </c>
      <c r="H403" s="14" t="s">
        <v>339</v>
      </c>
      <c r="I403" t="s">
        <v>340</v>
      </c>
      <c r="J403" t="s">
        <v>611</v>
      </c>
      <c r="K403" t="s">
        <v>502</v>
      </c>
      <c r="L403" t="s">
        <v>220</v>
      </c>
      <c r="M403" s="264" t="s">
        <v>221</v>
      </c>
      <c r="N403" t="s">
        <v>689</v>
      </c>
      <c r="O403" t="s">
        <v>344</v>
      </c>
      <c r="P403">
        <v>900</v>
      </c>
      <c r="Q403" t="s">
        <v>343</v>
      </c>
      <c r="R403" s="242">
        <v>13.49</v>
      </c>
      <c r="S403" s="242">
        <f>R403/9</f>
        <v>1.4988888888888889</v>
      </c>
      <c r="T403" s="242">
        <f>S403*'edible cooking yield factors'!F166</f>
        <v>1.4988888888888889</v>
      </c>
    </row>
    <row r="404" spans="1:20">
      <c r="A404" s="13" t="s">
        <v>479</v>
      </c>
      <c r="B404" s="13" t="s">
        <v>336</v>
      </c>
      <c r="C404" t="s">
        <v>337</v>
      </c>
      <c r="D404" t="s">
        <v>338</v>
      </c>
      <c r="E404" s="261">
        <v>191119</v>
      </c>
      <c r="F404" t="s">
        <v>632</v>
      </c>
      <c r="G404" t="s">
        <v>474</v>
      </c>
      <c r="H404" s="14" t="s">
        <v>339</v>
      </c>
      <c r="I404" t="s">
        <v>610</v>
      </c>
      <c r="J404" t="s">
        <v>611</v>
      </c>
      <c r="K404" t="s">
        <v>502</v>
      </c>
      <c r="L404" t="s">
        <v>222</v>
      </c>
      <c r="M404" s="264" t="str">
        <f>'common foods'!D167</f>
        <v>09105</v>
      </c>
      <c r="N404" t="s">
        <v>690</v>
      </c>
      <c r="O404" t="s">
        <v>344</v>
      </c>
      <c r="P404">
        <v>2250</v>
      </c>
      <c r="Q404" t="s">
        <v>343</v>
      </c>
      <c r="R404" s="242">
        <v>3.69</v>
      </c>
      <c r="S404" s="242">
        <f>R404/22.5</f>
        <v>0.16400000000000001</v>
      </c>
      <c r="T404" s="242">
        <f>S404*'edible cooking yield factors'!F167</f>
        <v>0.16400000000000001</v>
      </c>
    </row>
    <row r="405" spans="1:20">
      <c r="A405" s="13" t="s">
        <v>479</v>
      </c>
      <c r="B405" s="13" t="s">
        <v>336</v>
      </c>
      <c r="C405" t="s">
        <v>337</v>
      </c>
      <c r="D405" t="s">
        <v>338</v>
      </c>
      <c r="E405" s="261">
        <v>191119</v>
      </c>
      <c r="F405" t="s">
        <v>632</v>
      </c>
      <c r="G405" t="s">
        <v>474</v>
      </c>
      <c r="H405" s="14" t="s">
        <v>339</v>
      </c>
      <c r="I405" t="s">
        <v>346</v>
      </c>
      <c r="J405" t="s">
        <v>611</v>
      </c>
      <c r="K405" t="s">
        <v>502</v>
      </c>
      <c r="L405" t="s">
        <v>222</v>
      </c>
      <c r="M405" s="264" t="s">
        <v>223</v>
      </c>
      <c r="N405" t="s">
        <v>690</v>
      </c>
      <c r="O405" t="s">
        <v>344</v>
      </c>
      <c r="P405">
        <v>2250</v>
      </c>
      <c r="Q405" t="s">
        <v>343</v>
      </c>
      <c r="R405" s="242">
        <v>4.6900000000000004</v>
      </c>
      <c r="S405" s="242">
        <f>R405/22.5</f>
        <v>0.20844444444444446</v>
      </c>
      <c r="T405" s="242">
        <f>S405*'edible cooking yield factors'!F167</f>
        <v>0.20844444444444446</v>
      </c>
    </row>
    <row r="406" spans="1:20">
      <c r="A406" s="13" t="s">
        <v>479</v>
      </c>
      <c r="B406" s="13" t="s">
        <v>336</v>
      </c>
      <c r="C406" t="s">
        <v>337</v>
      </c>
      <c r="D406" t="s">
        <v>338</v>
      </c>
      <c r="E406" s="261">
        <v>191119</v>
      </c>
      <c r="F406" t="s">
        <v>632</v>
      </c>
      <c r="G406" t="s">
        <v>474</v>
      </c>
      <c r="H406" s="14" t="s">
        <v>339</v>
      </c>
      <c r="I406" t="s">
        <v>340</v>
      </c>
      <c r="J406" t="s">
        <v>611</v>
      </c>
      <c r="K406" t="s">
        <v>502</v>
      </c>
      <c r="L406" t="s">
        <v>222</v>
      </c>
      <c r="M406" s="264" t="s">
        <v>223</v>
      </c>
      <c r="N406" t="s">
        <v>340</v>
      </c>
      <c r="O406" t="s">
        <v>342</v>
      </c>
      <c r="P406">
        <v>1500</v>
      </c>
      <c r="Q406" t="s">
        <v>343</v>
      </c>
      <c r="R406" s="242">
        <v>1.3</v>
      </c>
      <c r="S406" s="242">
        <f>R406/15</f>
        <v>8.666666666666667E-2</v>
      </c>
      <c r="T406" s="242">
        <f>S406*'edible cooking yield factors'!F167</f>
        <v>8.666666666666667E-2</v>
      </c>
    </row>
    <row r="407" spans="1:20">
      <c r="A407" s="13" t="s">
        <v>479</v>
      </c>
      <c r="B407" s="13" t="s">
        <v>336</v>
      </c>
      <c r="C407" t="s">
        <v>337</v>
      </c>
      <c r="D407" t="s">
        <v>338</v>
      </c>
      <c r="E407" s="261">
        <v>191119</v>
      </c>
      <c r="F407" t="s">
        <v>632</v>
      </c>
      <c r="G407" t="s">
        <v>474</v>
      </c>
      <c r="H407" s="14" t="s">
        <v>339</v>
      </c>
      <c r="I407" t="s">
        <v>610</v>
      </c>
      <c r="J407" t="s">
        <v>611</v>
      </c>
      <c r="K407" t="s">
        <v>502</v>
      </c>
      <c r="L407" t="s">
        <v>224</v>
      </c>
      <c r="M407" s="264" t="str">
        <f>'common foods'!D168</f>
        <v>09106</v>
      </c>
      <c r="N407" t="s">
        <v>612</v>
      </c>
      <c r="O407" t="s">
        <v>342</v>
      </c>
      <c r="P407">
        <v>1500</v>
      </c>
      <c r="Q407" t="s">
        <v>343</v>
      </c>
      <c r="R407" s="242">
        <v>0.99</v>
      </c>
      <c r="S407" s="242">
        <f>R407/15</f>
        <v>6.6000000000000003E-2</v>
      </c>
      <c r="T407" s="242">
        <f>S407*'edible cooking yield factors'!F168</f>
        <v>6.6000000000000003E-2</v>
      </c>
    </row>
    <row r="408" spans="1:20">
      <c r="A408" s="13" t="s">
        <v>479</v>
      </c>
      <c r="B408" s="13" t="s">
        <v>336</v>
      </c>
      <c r="C408" t="s">
        <v>337</v>
      </c>
      <c r="D408" t="s">
        <v>338</v>
      </c>
      <c r="E408" s="261">
        <v>191119</v>
      </c>
      <c r="F408" t="s">
        <v>632</v>
      </c>
      <c r="G408" t="s">
        <v>474</v>
      </c>
      <c r="H408" s="14" t="s">
        <v>339</v>
      </c>
      <c r="I408" t="s">
        <v>346</v>
      </c>
      <c r="J408" t="s">
        <v>611</v>
      </c>
      <c r="K408" t="s">
        <v>502</v>
      </c>
      <c r="L408" t="s">
        <v>224</v>
      </c>
      <c r="M408" s="264" t="s">
        <v>225</v>
      </c>
      <c r="N408" t="s">
        <v>612</v>
      </c>
      <c r="O408" t="s">
        <v>342</v>
      </c>
      <c r="P408">
        <v>1500</v>
      </c>
      <c r="Q408" t="s">
        <v>343</v>
      </c>
      <c r="R408" s="242">
        <v>0.99</v>
      </c>
      <c r="S408" s="242">
        <f>R408/15</f>
        <v>6.6000000000000003E-2</v>
      </c>
      <c r="T408" s="242">
        <f>S408*'edible cooking yield factors'!F168</f>
        <v>6.6000000000000003E-2</v>
      </c>
    </row>
    <row r="409" spans="1:20">
      <c r="A409" s="13" t="s">
        <v>479</v>
      </c>
      <c r="B409" s="13" t="s">
        <v>336</v>
      </c>
      <c r="C409" t="s">
        <v>337</v>
      </c>
      <c r="D409" t="s">
        <v>338</v>
      </c>
      <c r="E409" s="261">
        <v>191119</v>
      </c>
      <c r="F409" t="s">
        <v>632</v>
      </c>
      <c r="G409" t="s">
        <v>474</v>
      </c>
      <c r="H409" s="14" t="s">
        <v>339</v>
      </c>
      <c r="I409" t="s">
        <v>340</v>
      </c>
      <c r="J409" t="s">
        <v>611</v>
      </c>
      <c r="K409" t="s">
        <v>502</v>
      </c>
      <c r="L409" t="s">
        <v>224</v>
      </c>
      <c r="M409" s="264" t="s">
        <v>225</v>
      </c>
      <c r="N409" t="s">
        <v>340</v>
      </c>
      <c r="O409" t="s">
        <v>342</v>
      </c>
      <c r="P409">
        <v>1500</v>
      </c>
      <c r="Q409" t="s">
        <v>343</v>
      </c>
      <c r="R409" s="242">
        <v>1.3</v>
      </c>
      <c r="S409" s="242">
        <f>R409/15</f>
        <v>8.666666666666667E-2</v>
      </c>
      <c r="T409" s="242">
        <f>S409*'edible cooking yield factors'!F168</f>
        <v>8.666666666666667E-2</v>
      </c>
    </row>
    <row r="410" spans="1:20">
      <c r="A410" s="13" t="s">
        <v>479</v>
      </c>
      <c r="B410" s="13" t="s">
        <v>336</v>
      </c>
      <c r="C410" t="s">
        <v>337</v>
      </c>
      <c r="D410" t="s">
        <v>338</v>
      </c>
      <c r="E410" s="261">
        <v>191119</v>
      </c>
      <c r="F410" t="s">
        <v>632</v>
      </c>
      <c r="G410" t="s">
        <v>474</v>
      </c>
      <c r="H410" s="14" t="s">
        <v>339</v>
      </c>
      <c r="I410" t="s">
        <v>610</v>
      </c>
      <c r="J410" t="s">
        <v>611</v>
      </c>
      <c r="K410" t="s">
        <v>502</v>
      </c>
      <c r="L410" t="s">
        <v>226</v>
      </c>
      <c r="M410" s="264" t="str">
        <f>'common foods'!D169</f>
        <v>09107</v>
      </c>
      <c r="N410" t="s">
        <v>503</v>
      </c>
      <c r="O410" t="s">
        <v>344</v>
      </c>
      <c r="P410">
        <v>3000</v>
      </c>
      <c r="Q410" t="s">
        <v>343</v>
      </c>
      <c r="R410" s="242">
        <v>4.49</v>
      </c>
      <c r="S410" s="242">
        <f>R410/30</f>
        <v>0.14966666666666667</v>
      </c>
      <c r="T410" s="242">
        <f>S410*'edible cooking yield factors'!F169</f>
        <v>0.14966666666666667</v>
      </c>
    </row>
    <row r="411" spans="1:20">
      <c r="A411" s="13" t="s">
        <v>479</v>
      </c>
      <c r="B411" s="13" t="s">
        <v>336</v>
      </c>
      <c r="C411" t="s">
        <v>337</v>
      </c>
      <c r="D411" t="s">
        <v>338</v>
      </c>
      <c r="E411" s="261">
        <v>191119</v>
      </c>
      <c r="F411" t="s">
        <v>632</v>
      </c>
      <c r="G411" t="s">
        <v>474</v>
      </c>
      <c r="H411" s="14" t="s">
        <v>339</v>
      </c>
      <c r="I411" t="s">
        <v>346</v>
      </c>
      <c r="J411" t="s">
        <v>611</v>
      </c>
      <c r="K411" t="s">
        <v>502</v>
      </c>
      <c r="L411" t="s">
        <v>226</v>
      </c>
      <c r="M411" s="264" t="s">
        <v>227</v>
      </c>
      <c r="N411" t="s">
        <v>503</v>
      </c>
      <c r="O411" t="s">
        <v>344</v>
      </c>
      <c r="P411">
        <v>3000</v>
      </c>
      <c r="Q411" t="s">
        <v>343</v>
      </c>
      <c r="R411" s="242">
        <v>3.99</v>
      </c>
      <c r="S411" s="242">
        <f>R411/30</f>
        <v>0.13300000000000001</v>
      </c>
      <c r="T411" s="242">
        <f>S411*'edible cooking yield factors'!F169</f>
        <v>0.13300000000000001</v>
      </c>
    </row>
    <row r="412" spans="1:20">
      <c r="A412" s="13" t="s">
        <v>479</v>
      </c>
      <c r="B412" s="13" t="s">
        <v>336</v>
      </c>
      <c r="C412" t="s">
        <v>337</v>
      </c>
      <c r="D412" t="s">
        <v>338</v>
      </c>
      <c r="E412" s="261">
        <v>191119</v>
      </c>
      <c r="F412" t="s">
        <v>632</v>
      </c>
      <c r="G412" t="s">
        <v>474</v>
      </c>
      <c r="H412" s="14" t="s">
        <v>339</v>
      </c>
      <c r="I412" t="s">
        <v>340</v>
      </c>
      <c r="J412" t="s">
        <v>611</v>
      </c>
      <c r="K412" t="s">
        <v>502</v>
      </c>
      <c r="L412" t="s">
        <v>226</v>
      </c>
      <c r="M412" s="264" t="s">
        <v>227</v>
      </c>
      <c r="N412" t="s">
        <v>503</v>
      </c>
      <c r="O412" t="s">
        <v>344</v>
      </c>
      <c r="P412">
        <v>3000</v>
      </c>
      <c r="Q412" t="s">
        <v>343</v>
      </c>
      <c r="R412" s="242">
        <v>5</v>
      </c>
      <c r="S412" s="242">
        <f>R412/30</f>
        <v>0.16666666666666666</v>
      </c>
      <c r="T412" s="242">
        <f>S412*'edible cooking yield factors'!F169</f>
        <v>0.16666666666666666</v>
      </c>
    </row>
    <row r="413" spans="1:20">
      <c r="A413" s="13" t="s">
        <v>479</v>
      </c>
      <c r="B413" s="13" t="s">
        <v>336</v>
      </c>
      <c r="C413" t="s">
        <v>337</v>
      </c>
      <c r="D413" t="s">
        <v>338</v>
      </c>
      <c r="E413" s="261">
        <v>191119</v>
      </c>
      <c r="F413" t="s">
        <v>632</v>
      </c>
      <c r="G413" t="s">
        <v>474</v>
      </c>
      <c r="H413" s="14" t="s">
        <v>339</v>
      </c>
      <c r="I413" t="s">
        <v>610</v>
      </c>
      <c r="J413" t="s">
        <v>611</v>
      </c>
      <c r="K413" t="s">
        <v>502</v>
      </c>
      <c r="L413" t="s">
        <v>228</v>
      </c>
      <c r="M413" s="264" t="str">
        <f>'common foods'!D170</f>
        <v>09108</v>
      </c>
      <c r="N413" t="s">
        <v>504</v>
      </c>
      <c r="O413" t="s">
        <v>344</v>
      </c>
      <c r="P413">
        <v>1000</v>
      </c>
      <c r="Q413" t="s">
        <v>343</v>
      </c>
      <c r="R413" s="242">
        <v>2.69</v>
      </c>
      <c r="S413" s="242">
        <f>R413/10</f>
        <v>0.26900000000000002</v>
      </c>
      <c r="T413" s="242">
        <f>S413*'edible cooking yield factors'!F170</f>
        <v>0.26900000000000002</v>
      </c>
    </row>
    <row r="414" spans="1:20">
      <c r="A414" s="13" t="s">
        <v>479</v>
      </c>
      <c r="B414" s="13" t="s">
        <v>336</v>
      </c>
      <c r="C414" t="s">
        <v>337</v>
      </c>
      <c r="D414" t="s">
        <v>338</v>
      </c>
      <c r="E414" s="261">
        <v>191119</v>
      </c>
      <c r="F414" t="s">
        <v>632</v>
      </c>
      <c r="G414" t="s">
        <v>474</v>
      </c>
      <c r="H414" s="14" t="s">
        <v>339</v>
      </c>
      <c r="I414" t="s">
        <v>346</v>
      </c>
      <c r="J414" t="s">
        <v>611</v>
      </c>
      <c r="K414" t="s">
        <v>502</v>
      </c>
      <c r="L414" t="s">
        <v>228</v>
      </c>
      <c r="M414" s="264" t="s">
        <v>229</v>
      </c>
      <c r="N414" t="s">
        <v>504</v>
      </c>
      <c r="O414" t="s">
        <v>344</v>
      </c>
      <c r="P414">
        <v>1000</v>
      </c>
      <c r="Q414" t="s">
        <v>343</v>
      </c>
      <c r="R414" s="242">
        <v>2.4900000000000002</v>
      </c>
      <c r="S414" s="242">
        <f>R414/10</f>
        <v>0.24900000000000003</v>
      </c>
      <c r="T414" s="242">
        <f>S414*'edible cooking yield factors'!F170</f>
        <v>0.24900000000000003</v>
      </c>
    </row>
    <row r="415" spans="1:20">
      <c r="A415" s="13" t="s">
        <v>479</v>
      </c>
      <c r="B415" s="13" t="s">
        <v>336</v>
      </c>
      <c r="C415" t="s">
        <v>337</v>
      </c>
      <c r="D415" t="s">
        <v>338</v>
      </c>
      <c r="E415" s="261">
        <v>191119</v>
      </c>
      <c r="F415" t="s">
        <v>632</v>
      </c>
      <c r="G415" t="s">
        <v>474</v>
      </c>
      <c r="H415" s="14" t="s">
        <v>339</v>
      </c>
      <c r="I415" t="s">
        <v>340</v>
      </c>
      <c r="J415" t="s">
        <v>611</v>
      </c>
      <c r="K415" t="s">
        <v>502</v>
      </c>
      <c r="L415" t="s">
        <v>228</v>
      </c>
      <c r="M415" s="264" t="s">
        <v>229</v>
      </c>
      <c r="N415" t="s">
        <v>504</v>
      </c>
      <c r="O415" t="s">
        <v>344</v>
      </c>
      <c r="P415">
        <v>1000</v>
      </c>
      <c r="Q415" t="s">
        <v>343</v>
      </c>
      <c r="R415" s="242">
        <v>3</v>
      </c>
      <c r="S415" s="242">
        <f>R415/10</f>
        <v>0.3</v>
      </c>
      <c r="T415" s="242">
        <f>S415*'edible cooking yield factors'!F170</f>
        <v>0.3</v>
      </c>
    </row>
    <row r="416" spans="1:20">
      <c r="A416" s="13" t="s">
        <v>479</v>
      </c>
      <c r="B416" s="13" t="s">
        <v>336</v>
      </c>
      <c r="C416" t="s">
        <v>337</v>
      </c>
      <c r="D416" t="s">
        <v>338</v>
      </c>
      <c r="E416" s="261">
        <v>191119</v>
      </c>
      <c r="F416" t="s">
        <v>632</v>
      </c>
      <c r="G416" t="s">
        <v>474</v>
      </c>
      <c r="H416" s="14" t="s">
        <v>339</v>
      </c>
      <c r="I416" t="s">
        <v>610</v>
      </c>
      <c r="J416" t="s">
        <v>611</v>
      </c>
      <c r="K416" t="s">
        <v>502</v>
      </c>
      <c r="L416" t="s">
        <v>466</v>
      </c>
      <c r="M416" s="264" t="str">
        <f>'common foods'!D171</f>
        <v>09109</v>
      </c>
      <c r="N416" t="s">
        <v>506</v>
      </c>
      <c r="O416" t="s">
        <v>344</v>
      </c>
      <c r="P416">
        <v>240</v>
      </c>
      <c r="Q416" t="s">
        <v>343</v>
      </c>
      <c r="R416" s="242">
        <v>0.99</v>
      </c>
      <c r="S416" s="242">
        <f>R416/2.4</f>
        <v>0.41250000000000003</v>
      </c>
      <c r="T416" s="242">
        <f>S416*'edible cooking yield factors'!F171</f>
        <v>0.41250000000000003</v>
      </c>
    </row>
    <row r="417" spans="1:20">
      <c r="A417" s="13" t="s">
        <v>479</v>
      </c>
      <c r="B417" s="13" t="s">
        <v>336</v>
      </c>
      <c r="C417" t="s">
        <v>337</v>
      </c>
      <c r="D417" t="s">
        <v>338</v>
      </c>
      <c r="E417" s="261">
        <v>191119</v>
      </c>
      <c r="F417" t="s">
        <v>632</v>
      </c>
      <c r="G417" t="s">
        <v>474</v>
      </c>
      <c r="H417" s="14" t="s">
        <v>339</v>
      </c>
      <c r="I417" t="s">
        <v>346</v>
      </c>
      <c r="J417" t="s">
        <v>611</v>
      </c>
      <c r="K417" t="s">
        <v>502</v>
      </c>
      <c r="L417" t="s">
        <v>466</v>
      </c>
      <c r="M417" s="264" t="s">
        <v>231</v>
      </c>
      <c r="N417" t="s">
        <v>506</v>
      </c>
      <c r="O417" t="s">
        <v>344</v>
      </c>
      <c r="P417">
        <v>240</v>
      </c>
      <c r="Q417" t="s">
        <v>343</v>
      </c>
      <c r="R417" s="242">
        <v>1.25</v>
      </c>
      <c r="S417" s="242">
        <f>R417/2.4</f>
        <v>0.52083333333333337</v>
      </c>
      <c r="T417" s="242">
        <f>S417*'edible cooking yield factors'!F171</f>
        <v>0.52083333333333337</v>
      </c>
    </row>
    <row r="418" spans="1:20">
      <c r="A418" s="13" t="s">
        <v>479</v>
      </c>
      <c r="B418" s="13" t="s">
        <v>336</v>
      </c>
      <c r="C418" t="s">
        <v>337</v>
      </c>
      <c r="D418" t="s">
        <v>338</v>
      </c>
      <c r="E418" s="261">
        <v>191119</v>
      </c>
      <c r="F418" t="s">
        <v>632</v>
      </c>
      <c r="G418" t="s">
        <v>474</v>
      </c>
      <c r="H418" s="14" t="s">
        <v>339</v>
      </c>
      <c r="I418" t="s">
        <v>340</v>
      </c>
      <c r="J418" t="s">
        <v>611</v>
      </c>
      <c r="K418" t="s">
        <v>502</v>
      </c>
      <c r="L418" t="s">
        <v>466</v>
      </c>
      <c r="M418" s="264" t="s">
        <v>231</v>
      </c>
      <c r="N418" t="s">
        <v>506</v>
      </c>
      <c r="O418" t="s">
        <v>344</v>
      </c>
      <c r="P418">
        <v>240</v>
      </c>
      <c r="Q418" t="s">
        <v>343</v>
      </c>
      <c r="R418" s="242">
        <v>1.5</v>
      </c>
      <c r="S418" s="242">
        <f>R418/2.4</f>
        <v>0.625</v>
      </c>
      <c r="T418" s="242">
        <f>S418*'edible cooking yield factors'!F171</f>
        <v>0.625</v>
      </c>
    </row>
    <row r="419" spans="1:20">
      <c r="A419" s="13" t="s">
        <v>479</v>
      </c>
      <c r="B419" s="13" t="s">
        <v>336</v>
      </c>
      <c r="C419" t="s">
        <v>337</v>
      </c>
      <c r="D419" t="s">
        <v>338</v>
      </c>
      <c r="E419" s="261">
        <v>191119</v>
      </c>
      <c r="F419" t="s">
        <v>632</v>
      </c>
      <c r="G419" t="s">
        <v>474</v>
      </c>
      <c r="H419" s="14" t="s">
        <v>339</v>
      </c>
      <c r="I419" t="s">
        <v>610</v>
      </c>
      <c r="J419" t="s">
        <v>611</v>
      </c>
      <c r="K419" t="s">
        <v>502</v>
      </c>
      <c r="L419" t="s">
        <v>366</v>
      </c>
      <c r="M419" s="264" t="str">
        <f>'common foods'!D172</f>
        <v>09110</v>
      </c>
      <c r="N419" t="s">
        <v>691</v>
      </c>
      <c r="O419" t="s">
        <v>344</v>
      </c>
      <c r="P419">
        <v>710</v>
      </c>
      <c r="Q419" t="s">
        <v>343</v>
      </c>
      <c r="R419" s="242">
        <v>2.4900000000000002</v>
      </c>
      <c r="S419" s="242">
        <f>R419/7.1</f>
        <v>0.35070422535211271</v>
      </c>
      <c r="T419" s="242">
        <f>S419*'edible cooking yield factors'!F172</f>
        <v>0.35070422535211271</v>
      </c>
    </row>
    <row r="420" spans="1:20">
      <c r="A420" s="13" t="s">
        <v>479</v>
      </c>
      <c r="B420" s="13" t="s">
        <v>336</v>
      </c>
      <c r="C420" t="s">
        <v>337</v>
      </c>
      <c r="D420" t="s">
        <v>338</v>
      </c>
      <c r="E420" s="261">
        <v>191119</v>
      </c>
      <c r="F420" t="s">
        <v>632</v>
      </c>
      <c r="G420" t="s">
        <v>474</v>
      </c>
      <c r="H420" s="14" t="s">
        <v>339</v>
      </c>
      <c r="I420" t="s">
        <v>346</v>
      </c>
      <c r="J420" t="s">
        <v>611</v>
      </c>
      <c r="K420" t="s">
        <v>502</v>
      </c>
      <c r="L420" t="s">
        <v>366</v>
      </c>
      <c r="M420" s="264" t="s">
        <v>399</v>
      </c>
      <c r="N420" t="s">
        <v>691</v>
      </c>
      <c r="O420" t="s">
        <v>344</v>
      </c>
      <c r="P420">
        <v>500</v>
      </c>
      <c r="Q420" t="s">
        <v>343</v>
      </c>
      <c r="R420" s="242">
        <v>3.19</v>
      </c>
      <c r="S420" s="242">
        <f>R420/5</f>
        <v>0.63800000000000001</v>
      </c>
      <c r="T420" s="242">
        <f>S420*'edible cooking yield factors'!F172</f>
        <v>0.63800000000000001</v>
      </c>
    </row>
    <row r="421" spans="1:20">
      <c r="A421" s="13" t="s">
        <v>479</v>
      </c>
      <c r="B421" s="13" t="s">
        <v>336</v>
      </c>
      <c r="C421" t="s">
        <v>337</v>
      </c>
      <c r="D421" t="s">
        <v>338</v>
      </c>
      <c r="E421" s="261">
        <v>191119</v>
      </c>
      <c r="F421" t="s">
        <v>632</v>
      </c>
      <c r="G421" t="s">
        <v>474</v>
      </c>
      <c r="H421" s="14" t="s">
        <v>339</v>
      </c>
      <c r="I421" t="s">
        <v>340</v>
      </c>
      <c r="J421" t="s">
        <v>611</v>
      </c>
      <c r="K421" t="s">
        <v>502</v>
      </c>
      <c r="L421" t="s">
        <v>366</v>
      </c>
      <c r="M421" s="264" t="s">
        <v>399</v>
      </c>
      <c r="N421" t="s">
        <v>691</v>
      </c>
      <c r="O421" t="s">
        <v>344</v>
      </c>
      <c r="P421">
        <v>710</v>
      </c>
      <c r="Q421" t="s">
        <v>343</v>
      </c>
      <c r="R421" s="242">
        <v>3.99</v>
      </c>
      <c r="S421" s="242">
        <f>R421/7.1</f>
        <v>0.56197183098591552</v>
      </c>
      <c r="T421" s="242">
        <f>S421*'edible cooking yield factors'!F172</f>
        <v>0.56197183098591552</v>
      </c>
    </row>
    <row r="422" spans="1:20">
      <c r="A422" s="13" t="s">
        <v>479</v>
      </c>
      <c r="B422" s="13" t="s">
        <v>336</v>
      </c>
      <c r="C422" t="s">
        <v>337</v>
      </c>
      <c r="D422" t="s">
        <v>338</v>
      </c>
      <c r="E422" s="261">
        <v>191119</v>
      </c>
      <c r="F422" t="s">
        <v>632</v>
      </c>
      <c r="G422" t="s">
        <v>474</v>
      </c>
      <c r="H422" s="14" t="s">
        <v>339</v>
      </c>
      <c r="I422" t="s">
        <v>610</v>
      </c>
      <c r="J422" t="s">
        <v>611</v>
      </c>
      <c r="K422" t="s">
        <v>502</v>
      </c>
      <c r="L422" t="s">
        <v>367</v>
      </c>
      <c r="M422" s="264" t="str">
        <f>'common foods'!D173</f>
        <v>09111</v>
      </c>
      <c r="N422" t="s">
        <v>612</v>
      </c>
      <c r="O422" t="s">
        <v>342</v>
      </c>
      <c r="P422">
        <v>400</v>
      </c>
      <c r="Q422" t="s">
        <v>343</v>
      </c>
      <c r="R422" s="242">
        <v>3.59</v>
      </c>
      <c r="S422" s="242">
        <f>R422/4</f>
        <v>0.89749999999999996</v>
      </c>
      <c r="T422" s="242">
        <f>S422*'edible cooking yield factors'!F173</f>
        <v>0.89749999999999996</v>
      </c>
    </row>
    <row r="423" spans="1:20">
      <c r="A423" s="13" t="s">
        <v>479</v>
      </c>
      <c r="B423" s="13" t="s">
        <v>336</v>
      </c>
      <c r="C423" t="s">
        <v>337</v>
      </c>
      <c r="D423" t="s">
        <v>338</v>
      </c>
      <c r="E423" s="261">
        <v>191119</v>
      </c>
      <c r="F423" t="s">
        <v>632</v>
      </c>
      <c r="G423" t="s">
        <v>474</v>
      </c>
      <c r="H423" s="14" t="s">
        <v>339</v>
      </c>
      <c r="I423" t="s">
        <v>346</v>
      </c>
      <c r="J423" t="s">
        <v>611</v>
      </c>
      <c r="K423" t="s">
        <v>502</v>
      </c>
      <c r="L423" t="s">
        <v>367</v>
      </c>
      <c r="M423" s="264" t="s">
        <v>400</v>
      </c>
      <c r="N423" t="s">
        <v>612</v>
      </c>
      <c r="O423" t="s">
        <v>342</v>
      </c>
      <c r="P423">
        <v>400</v>
      </c>
      <c r="Q423" t="s">
        <v>343</v>
      </c>
      <c r="R423" s="242">
        <v>3.89</v>
      </c>
      <c r="S423" s="242">
        <f>R423/4</f>
        <v>0.97250000000000003</v>
      </c>
      <c r="T423" s="242">
        <f>S423*'edible cooking yield factors'!F173</f>
        <v>0.97250000000000003</v>
      </c>
    </row>
    <row r="424" spans="1:20">
      <c r="A424" s="13" t="s">
        <v>479</v>
      </c>
      <c r="B424" s="13" t="s">
        <v>336</v>
      </c>
      <c r="C424" t="s">
        <v>337</v>
      </c>
      <c r="D424" t="s">
        <v>338</v>
      </c>
      <c r="E424" s="261">
        <v>191119</v>
      </c>
      <c r="F424" t="s">
        <v>632</v>
      </c>
      <c r="G424" t="s">
        <v>474</v>
      </c>
      <c r="H424" s="14" t="s">
        <v>339</v>
      </c>
      <c r="I424" t="s">
        <v>340</v>
      </c>
      <c r="J424" t="s">
        <v>611</v>
      </c>
      <c r="K424" t="s">
        <v>502</v>
      </c>
      <c r="L424" t="s">
        <v>367</v>
      </c>
      <c r="M424" s="264" t="s">
        <v>400</v>
      </c>
      <c r="N424" t="s">
        <v>340</v>
      </c>
      <c r="O424" t="s">
        <v>342</v>
      </c>
      <c r="P424">
        <v>180</v>
      </c>
      <c r="Q424" t="s">
        <v>343</v>
      </c>
      <c r="R424" s="242">
        <v>3</v>
      </c>
      <c r="S424" s="242">
        <f>R424/1.8</f>
        <v>1.6666666666666665</v>
      </c>
      <c r="T424" s="242">
        <f>S424*'edible cooking yield factors'!F173</f>
        <v>1.6666666666666665</v>
      </c>
    </row>
    <row r="425" spans="1:20">
      <c r="A425" s="13" t="s">
        <v>479</v>
      </c>
      <c r="B425" s="13" t="s">
        <v>336</v>
      </c>
      <c r="C425" t="s">
        <v>337</v>
      </c>
      <c r="D425" t="s">
        <v>338</v>
      </c>
      <c r="E425" s="261">
        <v>191119</v>
      </c>
      <c r="F425" t="s">
        <v>632</v>
      </c>
      <c r="G425" t="s">
        <v>474</v>
      </c>
      <c r="H425" s="14" t="s">
        <v>339</v>
      </c>
      <c r="I425" t="s">
        <v>610</v>
      </c>
      <c r="J425" t="s">
        <v>611</v>
      </c>
      <c r="K425" t="s">
        <v>502</v>
      </c>
      <c r="L425" t="s">
        <v>368</v>
      </c>
      <c r="M425" s="264" t="str">
        <f>'common foods'!D174</f>
        <v>09112</v>
      </c>
      <c r="N425" t="s">
        <v>612</v>
      </c>
      <c r="O425" t="s">
        <v>342</v>
      </c>
      <c r="P425">
        <v>90</v>
      </c>
      <c r="Q425" t="s">
        <v>343</v>
      </c>
      <c r="R425" s="242">
        <v>1.89</v>
      </c>
      <c r="S425" s="252">
        <f>R425/0.9</f>
        <v>2.0999999999999996</v>
      </c>
      <c r="T425" s="242">
        <f>S425*'edible cooking yield factors'!F174</f>
        <v>2.0999999999999996</v>
      </c>
    </row>
    <row r="426" spans="1:20">
      <c r="A426" s="13" t="s">
        <v>479</v>
      </c>
      <c r="B426" s="13" t="s">
        <v>336</v>
      </c>
      <c r="C426" t="s">
        <v>337</v>
      </c>
      <c r="D426" t="s">
        <v>338</v>
      </c>
      <c r="E426" s="261">
        <v>191119</v>
      </c>
      <c r="F426" t="s">
        <v>632</v>
      </c>
      <c r="G426" t="s">
        <v>474</v>
      </c>
      <c r="H426" s="14" t="s">
        <v>339</v>
      </c>
      <c r="I426" t="s">
        <v>346</v>
      </c>
      <c r="J426" t="s">
        <v>611</v>
      </c>
      <c r="K426" t="s">
        <v>502</v>
      </c>
      <c r="L426" t="s">
        <v>368</v>
      </c>
      <c r="M426" s="264" t="s">
        <v>401</v>
      </c>
      <c r="N426" t="s">
        <v>612</v>
      </c>
      <c r="O426" t="s">
        <v>342</v>
      </c>
      <c r="P426">
        <v>90</v>
      </c>
      <c r="Q426" t="s">
        <v>343</v>
      </c>
      <c r="R426" s="242">
        <v>1.89</v>
      </c>
      <c r="S426" s="252">
        <f>R426/0.9</f>
        <v>2.0999999999999996</v>
      </c>
      <c r="T426" s="242">
        <f>S426*'edible cooking yield factors'!F174</f>
        <v>2.0999999999999996</v>
      </c>
    </row>
    <row r="427" spans="1:20">
      <c r="A427" s="13" t="s">
        <v>479</v>
      </c>
      <c r="B427" s="13" t="s">
        <v>336</v>
      </c>
      <c r="C427" t="s">
        <v>337</v>
      </c>
      <c r="D427" t="s">
        <v>338</v>
      </c>
      <c r="E427" s="261">
        <v>191119</v>
      </c>
      <c r="F427" t="s">
        <v>632</v>
      </c>
      <c r="G427" t="s">
        <v>474</v>
      </c>
      <c r="H427" s="14" t="s">
        <v>339</v>
      </c>
      <c r="I427" t="s">
        <v>340</v>
      </c>
      <c r="J427" t="s">
        <v>611</v>
      </c>
      <c r="K427" t="s">
        <v>502</v>
      </c>
      <c r="L427" t="s">
        <v>368</v>
      </c>
      <c r="M427" s="264" t="s">
        <v>401</v>
      </c>
      <c r="N427" t="s">
        <v>617</v>
      </c>
      <c r="O427" t="s">
        <v>342</v>
      </c>
      <c r="P427">
        <v>90</v>
      </c>
      <c r="Q427" t="s">
        <v>343</v>
      </c>
      <c r="R427" s="242">
        <v>2</v>
      </c>
      <c r="S427" s="252">
        <f>R427/0.9</f>
        <v>2.2222222222222223</v>
      </c>
      <c r="T427" s="242">
        <f>S427*'edible cooking yield factors'!F174</f>
        <v>2.2222222222222223</v>
      </c>
    </row>
    <row r="428" spans="1:20">
      <c r="A428" s="13" t="s">
        <v>479</v>
      </c>
      <c r="B428" s="13" t="s">
        <v>336</v>
      </c>
      <c r="C428" t="s">
        <v>337</v>
      </c>
      <c r="D428" t="s">
        <v>338</v>
      </c>
      <c r="E428" s="261">
        <v>191119</v>
      </c>
      <c r="F428" t="s">
        <v>632</v>
      </c>
      <c r="G428" t="s">
        <v>474</v>
      </c>
      <c r="H428" s="14" t="s">
        <v>339</v>
      </c>
      <c r="I428" t="s">
        <v>610</v>
      </c>
      <c r="J428" t="s">
        <v>611</v>
      </c>
      <c r="K428" t="s">
        <v>507</v>
      </c>
      <c r="L428" t="s">
        <v>233</v>
      </c>
      <c r="M428" s="264" t="str">
        <f>'common foods'!D176</f>
        <v>10110</v>
      </c>
      <c r="N428" t="s">
        <v>508</v>
      </c>
      <c r="O428" t="s">
        <v>344</v>
      </c>
      <c r="P428">
        <f>160*6</f>
        <v>960</v>
      </c>
      <c r="Q428" t="s">
        <v>343</v>
      </c>
      <c r="R428" s="242">
        <v>5</v>
      </c>
      <c r="S428" s="242">
        <f>R428/9.6</f>
        <v>0.52083333333333337</v>
      </c>
      <c r="T428" s="242">
        <f>'edible cooking yield factors'!F176</f>
        <v>1</v>
      </c>
    </row>
    <row r="429" spans="1:20">
      <c r="A429" s="13" t="s">
        <v>479</v>
      </c>
      <c r="B429" s="13" t="s">
        <v>336</v>
      </c>
      <c r="C429" t="s">
        <v>337</v>
      </c>
      <c r="D429" t="s">
        <v>338</v>
      </c>
      <c r="E429" s="261">
        <v>191119</v>
      </c>
      <c r="F429" t="s">
        <v>632</v>
      </c>
      <c r="G429" t="s">
        <v>474</v>
      </c>
      <c r="H429" s="14" t="s">
        <v>339</v>
      </c>
      <c r="I429" t="s">
        <v>346</v>
      </c>
      <c r="J429" t="s">
        <v>611</v>
      </c>
      <c r="K429" t="s">
        <v>507</v>
      </c>
      <c r="L429" t="s">
        <v>233</v>
      </c>
      <c r="M429" s="264" t="s">
        <v>234</v>
      </c>
      <c r="N429" t="s">
        <v>481</v>
      </c>
      <c r="O429" t="s">
        <v>342</v>
      </c>
      <c r="P429">
        <f>170*6</f>
        <v>1020</v>
      </c>
      <c r="Q429" t="s">
        <v>343</v>
      </c>
      <c r="R429" s="242">
        <v>5.99</v>
      </c>
      <c r="S429" s="242">
        <f>R429/10.2</f>
        <v>0.58725490196078434</v>
      </c>
      <c r="T429" s="242">
        <f>'edible cooking yield factors'!F176</f>
        <v>1</v>
      </c>
    </row>
    <row r="430" spans="1:20">
      <c r="A430" s="13" t="s">
        <v>479</v>
      </c>
      <c r="B430" s="13" t="s">
        <v>336</v>
      </c>
      <c r="C430" t="s">
        <v>337</v>
      </c>
      <c r="D430" t="s">
        <v>338</v>
      </c>
      <c r="E430" s="261">
        <v>191119</v>
      </c>
      <c r="F430" t="s">
        <v>632</v>
      </c>
      <c r="G430" t="s">
        <v>474</v>
      </c>
      <c r="H430" s="14" t="s">
        <v>339</v>
      </c>
      <c r="I430" t="s">
        <v>340</v>
      </c>
      <c r="J430" t="s">
        <v>611</v>
      </c>
      <c r="K430" t="s">
        <v>507</v>
      </c>
      <c r="L430" t="s">
        <v>233</v>
      </c>
      <c r="M430" s="264" t="s">
        <v>234</v>
      </c>
      <c r="N430" t="s">
        <v>508</v>
      </c>
      <c r="O430" t="s">
        <v>344</v>
      </c>
      <c r="P430">
        <f>160*6</f>
        <v>960</v>
      </c>
      <c r="Q430" t="s">
        <v>343</v>
      </c>
      <c r="R430" s="242">
        <v>6</v>
      </c>
      <c r="S430" s="242">
        <f>R430/9.6</f>
        <v>0.625</v>
      </c>
      <c r="T430" s="242">
        <f>'edible cooking yield factors'!F176</f>
        <v>1</v>
      </c>
    </row>
    <row r="431" spans="1:20">
      <c r="A431" s="13" t="s">
        <v>479</v>
      </c>
      <c r="B431" s="13" t="s">
        <v>336</v>
      </c>
      <c r="C431" t="s">
        <v>337</v>
      </c>
      <c r="D431" t="s">
        <v>338</v>
      </c>
      <c r="E431" s="261">
        <v>191119</v>
      </c>
      <c r="F431" t="s">
        <v>632</v>
      </c>
      <c r="G431" t="s">
        <v>474</v>
      </c>
      <c r="H431" s="14" t="s">
        <v>339</v>
      </c>
      <c r="I431" t="s">
        <v>610</v>
      </c>
      <c r="J431" t="s">
        <v>611</v>
      </c>
      <c r="K431" t="s">
        <v>507</v>
      </c>
      <c r="L431" t="s">
        <v>235</v>
      </c>
      <c r="M431" s="264" t="str">
        <f>'common foods'!D177</f>
        <v>10111</v>
      </c>
      <c r="N431" t="s">
        <v>614</v>
      </c>
      <c r="O431" t="s">
        <v>614</v>
      </c>
      <c r="P431" t="s">
        <v>614</v>
      </c>
      <c r="Q431" t="s">
        <v>614</v>
      </c>
      <c r="R431" t="s">
        <v>614</v>
      </c>
      <c r="S431" t="s">
        <v>614</v>
      </c>
      <c r="T431" t="s">
        <v>614</v>
      </c>
    </row>
    <row r="432" spans="1:20">
      <c r="A432" s="13" t="s">
        <v>479</v>
      </c>
      <c r="B432" s="13" t="s">
        <v>336</v>
      </c>
      <c r="C432" t="s">
        <v>337</v>
      </c>
      <c r="D432" t="s">
        <v>338</v>
      </c>
      <c r="E432" s="261">
        <v>191119</v>
      </c>
      <c r="F432" t="s">
        <v>632</v>
      </c>
      <c r="G432" t="s">
        <v>474</v>
      </c>
      <c r="H432" s="14" t="s">
        <v>339</v>
      </c>
      <c r="I432" t="s">
        <v>346</v>
      </c>
      <c r="J432" t="s">
        <v>611</v>
      </c>
      <c r="K432" t="s">
        <v>507</v>
      </c>
      <c r="L432" t="s">
        <v>235</v>
      </c>
      <c r="M432" s="264" t="s">
        <v>236</v>
      </c>
      <c r="N432" t="s">
        <v>614</v>
      </c>
      <c r="O432" t="s">
        <v>614</v>
      </c>
      <c r="P432" t="s">
        <v>614</v>
      </c>
      <c r="Q432" t="s">
        <v>614</v>
      </c>
      <c r="R432" t="s">
        <v>614</v>
      </c>
      <c r="S432" t="s">
        <v>614</v>
      </c>
      <c r="T432" t="s">
        <v>614</v>
      </c>
    </row>
    <row r="433" spans="1:20">
      <c r="A433" s="13" t="s">
        <v>479</v>
      </c>
      <c r="B433" s="13" t="s">
        <v>336</v>
      </c>
      <c r="C433" t="s">
        <v>337</v>
      </c>
      <c r="D433" t="s">
        <v>338</v>
      </c>
      <c r="E433" s="261">
        <v>191119</v>
      </c>
      <c r="F433" t="s">
        <v>632</v>
      </c>
      <c r="G433" t="s">
        <v>474</v>
      </c>
      <c r="H433" s="14" t="s">
        <v>339</v>
      </c>
      <c r="I433" t="s">
        <v>340</v>
      </c>
      <c r="J433" t="s">
        <v>611</v>
      </c>
      <c r="K433" t="s">
        <v>507</v>
      </c>
      <c r="L433" t="s">
        <v>235</v>
      </c>
      <c r="M433" s="264" t="s">
        <v>236</v>
      </c>
      <c r="N433" t="s">
        <v>614</v>
      </c>
      <c r="O433" t="s">
        <v>614</v>
      </c>
      <c r="P433" t="s">
        <v>614</v>
      </c>
      <c r="Q433" t="s">
        <v>614</v>
      </c>
      <c r="R433" t="s">
        <v>614</v>
      </c>
      <c r="S433" t="s">
        <v>614</v>
      </c>
      <c r="T433" t="s">
        <v>614</v>
      </c>
    </row>
    <row r="434" spans="1:20">
      <c r="A434" s="13" t="s">
        <v>479</v>
      </c>
      <c r="B434" s="13" t="s">
        <v>336</v>
      </c>
      <c r="C434" t="s">
        <v>337</v>
      </c>
      <c r="D434" t="s">
        <v>338</v>
      </c>
      <c r="E434" s="261">
        <v>191119</v>
      </c>
      <c r="F434" t="s">
        <v>632</v>
      </c>
      <c r="G434" t="s">
        <v>474</v>
      </c>
      <c r="H434" s="14" t="s">
        <v>339</v>
      </c>
      <c r="I434" t="s">
        <v>610</v>
      </c>
      <c r="J434" t="s">
        <v>611</v>
      </c>
      <c r="K434" t="s">
        <v>507</v>
      </c>
      <c r="L434" t="s">
        <v>237</v>
      </c>
      <c r="M434" s="264" t="str">
        <f>'common foods'!D178</f>
        <v>10112</v>
      </c>
      <c r="N434" t="s">
        <v>614</v>
      </c>
      <c r="O434" t="s">
        <v>614</v>
      </c>
      <c r="P434" t="s">
        <v>614</v>
      </c>
      <c r="Q434" t="s">
        <v>614</v>
      </c>
      <c r="R434" t="s">
        <v>614</v>
      </c>
      <c r="S434" t="s">
        <v>614</v>
      </c>
      <c r="T434" t="s">
        <v>614</v>
      </c>
    </row>
    <row r="435" spans="1:20">
      <c r="A435" s="13" t="s">
        <v>479</v>
      </c>
      <c r="B435" s="13" t="s">
        <v>336</v>
      </c>
      <c r="C435" t="s">
        <v>337</v>
      </c>
      <c r="D435" t="s">
        <v>338</v>
      </c>
      <c r="E435" s="261">
        <v>191119</v>
      </c>
      <c r="F435" t="s">
        <v>632</v>
      </c>
      <c r="G435" t="s">
        <v>474</v>
      </c>
      <c r="H435" s="14" t="s">
        <v>339</v>
      </c>
      <c r="I435" t="s">
        <v>346</v>
      </c>
      <c r="J435" t="s">
        <v>611</v>
      </c>
      <c r="K435" t="s">
        <v>507</v>
      </c>
      <c r="L435" t="s">
        <v>237</v>
      </c>
      <c r="M435" s="264" t="s">
        <v>238</v>
      </c>
      <c r="N435" t="s">
        <v>614</v>
      </c>
      <c r="O435" t="s">
        <v>614</v>
      </c>
      <c r="P435" t="s">
        <v>614</v>
      </c>
      <c r="Q435" t="s">
        <v>614</v>
      </c>
      <c r="R435" t="s">
        <v>614</v>
      </c>
      <c r="S435" t="s">
        <v>614</v>
      </c>
      <c r="T435" t="s">
        <v>614</v>
      </c>
    </row>
    <row r="436" spans="1:20">
      <c r="A436" s="13" t="s">
        <v>479</v>
      </c>
      <c r="B436" s="13" t="s">
        <v>336</v>
      </c>
      <c r="C436" t="s">
        <v>337</v>
      </c>
      <c r="D436" t="s">
        <v>338</v>
      </c>
      <c r="E436" s="261">
        <v>191119</v>
      </c>
      <c r="F436" t="s">
        <v>632</v>
      </c>
      <c r="G436" t="s">
        <v>474</v>
      </c>
      <c r="H436" s="14" t="s">
        <v>339</v>
      </c>
      <c r="I436" t="s">
        <v>340</v>
      </c>
      <c r="J436" t="s">
        <v>611</v>
      </c>
      <c r="K436" t="s">
        <v>507</v>
      </c>
      <c r="L436" t="s">
        <v>237</v>
      </c>
      <c r="M436" s="264" t="s">
        <v>238</v>
      </c>
      <c r="N436" t="s">
        <v>614</v>
      </c>
      <c r="O436" t="s">
        <v>614</v>
      </c>
      <c r="P436" t="s">
        <v>614</v>
      </c>
      <c r="Q436" t="s">
        <v>614</v>
      </c>
      <c r="R436" t="s">
        <v>614</v>
      </c>
      <c r="S436" t="s">
        <v>614</v>
      </c>
      <c r="T436" t="s">
        <v>614</v>
      </c>
    </row>
    <row r="437" spans="1:20">
      <c r="A437" s="13" t="s">
        <v>479</v>
      </c>
      <c r="B437" s="13" t="s">
        <v>336</v>
      </c>
      <c r="C437" t="s">
        <v>337</v>
      </c>
      <c r="D437" t="s">
        <v>338</v>
      </c>
      <c r="E437" s="261">
        <v>191119</v>
      </c>
      <c r="F437" t="s">
        <v>632</v>
      </c>
      <c r="G437" t="s">
        <v>474</v>
      </c>
      <c r="H437" s="14" t="s">
        <v>339</v>
      </c>
      <c r="I437" t="s">
        <v>610</v>
      </c>
      <c r="J437" t="s">
        <v>611</v>
      </c>
      <c r="K437" t="s">
        <v>507</v>
      </c>
      <c r="L437" t="s">
        <v>239</v>
      </c>
      <c r="M437" s="264" t="str">
        <f>'common foods'!D179</f>
        <v>10113</v>
      </c>
      <c r="N437" t="s">
        <v>614</v>
      </c>
      <c r="O437" t="s">
        <v>614</v>
      </c>
      <c r="P437" t="s">
        <v>614</v>
      </c>
      <c r="Q437" t="s">
        <v>614</v>
      </c>
      <c r="R437" t="s">
        <v>614</v>
      </c>
      <c r="S437" t="s">
        <v>614</v>
      </c>
      <c r="T437" t="s">
        <v>614</v>
      </c>
    </row>
    <row r="438" spans="1:20">
      <c r="A438" s="13" t="s">
        <v>479</v>
      </c>
      <c r="B438" s="13" t="s">
        <v>336</v>
      </c>
      <c r="C438" t="s">
        <v>337</v>
      </c>
      <c r="D438" t="s">
        <v>338</v>
      </c>
      <c r="E438" s="261">
        <v>191119</v>
      </c>
      <c r="F438" t="s">
        <v>632</v>
      </c>
      <c r="G438" t="s">
        <v>474</v>
      </c>
      <c r="H438" s="14" t="s">
        <v>339</v>
      </c>
      <c r="I438" t="s">
        <v>346</v>
      </c>
      <c r="J438" t="s">
        <v>611</v>
      </c>
      <c r="K438" t="s">
        <v>507</v>
      </c>
      <c r="L438" t="s">
        <v>239</v>
      </c>
      <c r="M438" s="264" t="s">
        <v>240</v>
      </c>
      <c r="N438" t="s">
        <v>614</v>
      </c>
      <c r="O438" t="s">
        <v>614</v>
      </c>
      <c r="P438" t="s">
        <v>614</v>
      </c>
      <c r="Q438" t="s">
        <v>614</v>
      </c>
      <c r="R438" t="s">
        <v>614</v>
      </c>
      <c r="S438" t="s">
        <v>614</v>
      </c>
      <c r="T438" t="s">
        <v>614</v>
      </c>
    </row>
    <row r="439" spans="1:20">
      <c r="A439" s="13" t="s">
        <v>479</v>
      </c>
      <c r="B439" s="13" t="s">
        <v>336</v>
      </c>
      <c r="C439" t="s">
        <v>337</v>
      </c>
      <c r="D439" t="s">
        <v>338</v>
      </c>
      <c r="E439" s="261">
        <v>191119</v>
      </c>
      <c r="F439" t="s">
        <v>632</v>
      </c>
      <c r="G439" t="s">
        <v>474</v>
      </c>
      <c r="H439" s="14" t="s">
        <v>339</v>
      </c>
      <c r="I439" t="s">
        <v>340</v>
      </c>
      <c r="J439" t="s">
        <v>611</v>
      </c>
      <c r="K439" t="s">
        <v>507</v>
      </c>
      <c r="L439" t="s">
        <v>239</v>
      </c>
      <c r="M439" s="264" t="s">
        <v>240</v>
      </c>
      <c r="N439" t="s">
        <v>614</v>
      </c>
      <c r="O439" t="s">
        <v>614</v>
      </c>
      <c r="P439" t="s">
        <v>614</v>
      </c>
      <c r="Q439" t="s">
        <v>614</v>
      </c>
      <c r="R439" t="s">
        <v>614</v>
      </c>
      <c r="S439" t="s">
        <v>614</v>
      </c>
      <c r="T439" t="s">
        <v>614</v>
      </c>
    </row>
    <row r="440" spans="1:20">
      <c r="A440" s="13" t="s">
        <v>479</v>
      </c>
      <c r="B440" s="13" t="s">
        <v>336</v>
      </c>
      <c r="C440" t="s">
        <v>337</v>
      </c>
      <c r="D440" t="s">
        <v>338</v>
      </c>
      <c r="E440" s="261">
        <v>191119</v>
      </c>
      <c r="F440" t="s">
        <v>632</v>
      </c>
      <c r="G440" t="s">
        <v>474</v>
      </c>
      <c r="H440" s="14" t="s">
        <v>339</v>
      </c>
      <c r="I440" t="s">
        <v>610</v>
      </c>
      <c r="J440" t="s">
        <v>611</v>
      </c>
      <c r="K440" t="s">
        <v>507</v>
      </c>
      <c r="L440" t="s">
        <v>241</v>
      </c>
      <c r="M440" s="264" t="str">
        <f>'common foods'!D180</f>
        <v>10114</v>
      </c>
      <c r="N440" t="s">
        <v>614</v>
      </c>
      <c r="O440" t="s">
        <v>614</v>
      </c>
      <c r="P440" t="s">
        <v>614</v>
      </c>
      <c r="Q440" t="s">
        <v>614</v>
      </c>
      <c r="R440" t="s">
        <v>614</v>
      </c>
      <c r="S440" t="s">
        <v>614</v>
      </c>
      <c r="T440" t="s">
        <v>614</v>
      </c>
    </row>
    <row r="441" spans="1:20">
      <c r="A441" s="13" t="s">
        <v>479</v>
      </c>
      <c r="B441" s="13" t="s">
        <v>336</v>
      </c>
      <c r="C441" t="s">
        <v>337</v>
      </c>
      <c r="D441" t="s">
        <v>338</v>
      </c>
      <c r="E441" s="261">
        <v>191119</v>
      </c>
      <c r="F441" t="s">
        <v>632</v>
      </c>
      <c r="G441" t="s">
        <v>474</v>
      </c>
      <c r="H441" s="14" t="s">
        <v>339</v>
      </c>
      <c r="I441" t="s">
        <v>346</v>
      </c>
      <c r="J441" t="s">
        <v>611</v>
      </c>
      <c r="K441" t="s">
        <v>507</v>
      </c>
      <c r="L441" t="s">
        <v>241</v>
      </c>
      <c r="M441" s="264" t="s">
        <v>242</v>
      </c>
      <c r="N441" t="s">
        <v>614</v>
      </c>
      <c r="O441" t="s">
        <v>614</v>
      </c>
      <c r="P441" t="s">
        <v>614</v>
      </c>
      <c r="Q441" t="s">
        <v>614</v>
      </c>
      <c r="R441" t="s">
        <v>614</v>
      </c>
      <c r="S441" t="s">
        <v>614</v>
      </c>
      <c r="T441" t="s">
        <v>614</v>
      </c>
    </row>
    <row r="442" spans="1:20">
      <c r="A442" s="13" t="s">
        <v>479</v>
      </c>
      <c r="B442" s="13" t="s">
        <v>336</v>
      </c>
      <c r="C442" t="s">
        <v>337</v>
      </c>
      <c r="D442" t="s">
        <v>338</v>
      </c>
      <c r="E442" s="261">
        <v>191119</v>
      </c>
      <c r="F442" t="s">
        <v>632</v>
      </c>
      <c r="G442" t="s">
        <v>474</v>
      </c>
      <c r="H442" s="14" t="s">
        <v>339</v>
      </c>
      <c r="I442" t="s">
        <v>340</v>
      </c>
      <c r="J442" t="s">
        <v>611</v>
      </c>
      <c r="K442" t="s">
        <v>507</v>
      </c>
      <c r="L442" t="s">
        <v>241</v>
      </c>
      <c r="M442" s="264" t="s">
        <v>242</v>
      </c>
      <c r="N442" t="s">
        <v>614</v>
      </c>
      <c r="O442" t="s">
        <v>614</v>
      </c>
      <c r="P442" t="s">
        <v>614</v>
      </c>
      <c r="Q442" t="s">
        <v>614</v>
      </c>
      <c r="R442" t="s">
        <v>614</v>
      </c>
      <c r="S442" t="s">
        <v>614</v>
      </c>
      <c r="T442" t="s">
        <v>614</v>
      </c>
    </row>
    <row r="443" spans="1:20">
      <c r="A443" s="13" t="s">
        <v>479</v>
      </c>
      <c r="B443" s="13" t="s">
        <v>336</v>
      </c>
      <c r="C443" t="s">
        <v>337</v>
      </c>
      <c r="D443" t="s">
        <v>338</v>
      </c>
      <c r="E443" s="261">
        <v>191119</v>
      </c>
      <c r="F443" t="s">
        <v>632</v>
      </c>
      <c r="G443" t="s">
        <v>474</v>
      </c>
      <c r="H443" s="14" t="s">
        <v>339</v>
      </c>
      <c r="I443" t="s">
        <v>610</v>
      </c>
      <c r="J443" t="s">
        <v>611</v>
      </c>
      <c r="K443" t="s">
        <v>507</v>
      </c>
      <c r="L443" t="s">
        <v>552</v>
      </c>
      <c r="M443" s="264" t="str">
        <f>'common foods'!D181</f>
        <v>10115</v>
      </c>
      <c r="N443" t="s">
        <v>614</v>
      </c>
      <c r="O443" t="s">
        <v>614</v>
      </c>
      <c r="P443" t="s">
        <v>614</v>
      </c>
      <c r="Q443" t="s">
        <v>614</v>
      </c>
      <c r="R443" t="s">
        <v>614</v>
      </c>
      <c r="S443" t="s">
        <v>614</v>
      </c>
      <c r="T443" t="s">
        <v>614</v>
      </c>
    </row>
    <row r="444" spans="1:20">
      <c r="A444" s="13" t="s">
        <v>479</v>
      </c>
      <c r="B444" s="13" t="s">
        <v>336</v>
      </c>
      <c r="C444" t="s">
        <v>337</v>
      </c>
      <c r="D444" t="s">
        <v>338</v>
      </c>
      <c r="E444" s="261">
        <v>191119</v>
      </c>
      <c r="F444" t="s">
        <v>632</v>
      </c>
      <c r="G444" t="s">
        <v>474</v>
      </c>
      <c r="H444" s="14" t="s">
        <v>339</v>
      </c>
      <c r="I444" t="s">
        <v>346</v>
      </c>
      <c r="J444" t="s">
        <v>611</v>
      </c>
      <c r="K444" t="s">
        <v>507</v>
      </c>
      <c r="L444" t="s">
        <v>552</v>
      </c>
      <c r="M444" s="264" t="s">
        <v>396</v>
      </c>
      <c r="N444" t="s">
        <v>614</v>
      </c>
      <c r="O444" t="s">
        <v>614</v>
      </c>
      <c r="P444" t="s">
        <v>614</v>
      </c>
      <c r="Q444" t="s">
        <v>614</v>
      </c>
      <c r="R444" t="s">
        <v>614</v>
      </c>
      <c r="S444" t="s">
        <v>614</v>
      </c>
      <c r="T444" t="s">
        <v>614</v>
      </c>
    </row>
    <row r="445" spans="1:20">
      <c r="A445" s="13" t="s">
        <v>479</v>
      </c>
      <c r="B445" s="13" t="s">
        <v>336</v>
      </c>
      <c r="C445" t="s">
        <v>337</v>
      </c>
      <c r="D445" t="s">
        <v>338</v>
      </c>
      <c r="E445" s="261">
        <v>191119</v>
      </c>
      <c r="F445" t="s">
        <v>632</v>
      </c>
      <c r="G445" t="s">
        <v>474</v>
      </c>
      <c r="H445" s="14" t="s">
        <v>339</v>
      </c>
      <c r="I445" t="s">
        <v>340</v>
      </c>
      <c r="J445" t="s">
        <v>611</v>
      </c>
      <c r="K445" t="s">
        <v>507</v>
      </c>
      <c r="L445" t="s">
        <v>552</v>
      </c>
      <c r="M445" s="264" t="s">
        <v>396</v>
      </c>
      <c r="N445" t="s">
        <v>614</v>
      </c>
      <c r="O445" t="s">
        <v>614</v>
      </c>
      <c r="P445" t="s">
        <v>614</v>
      </c>
      <c r="Q445" t="s">
        <v>614</v>
      </c>
      <c r="R445" t="s">
        <v>614</v>
      </c>
      <c r="S445" t="s">
        <v>614</v>
      </c>
      <c r="T445" t="s">
        <v>614</v>
      </c>
    </row>
    <row r="446" spans="1:20">
      <c r="A446" s="13" t="s">
        <v>479</v>
      </c>
      <c r="B446" s="13" t="s">
        <v>336</v>
      </c>
      <c r="C446" t="s">
        <v>337</v>
      </c>
      <c r="D446" t="s">
        <v>338</v>
      </c>
      <c r="E446" s="261">
        <v>191119</v>
      </c>
      <c r="F446" t="s">
        <v>632</v>
      </c>
      <c r="G446" t="s">
        <v>474</v>
      </c>
      <c r="H446" s="14" t="s">
        <v>339</v>
      </c>
      <c r="I446" t="s">
        <v>610</v>
      </c>
      <c r="J446" t="s">
        <v>611</v>
      </c>
      <c r="K446" t="s">
        <v>507</v>
      </c>
      <c r="L446" t="s">
        <v>395</v>
      </c>
      <c r="M446" s="264" t="str">
        <f>'common foods'!D183</f>
        <v>10117</v>
      </c>
      <c r="N446" t="s">
        <v>614</v>
      </c>
      <c r="O446" t="s">
        <v>614</v>
      </c>
      <c r="P446" t="s">
        <v>614</v>
      </c>
      <c r="Q446" t="s">
        <v>614</v>
      </c>
      <c r="R446" t="s">
        <v>614</v>
      </c>
      <c r="S446" t="s">
        <v>614</v>
      </c>
      <c r="T446" t="s">
        <v>614</v>
      </c>
    </row>
    <row r="447" spans="1:20">
      <c r="A447" s="13" t="s">
        <v>479</v>
      </c>
      <c r="B447" s="13" t="s">
        <v>336</v>
      </c>
      <c r="C447" t="s">
        <v>337</v>
      </c>
      <c r="D447" t="s">
        <v>338</v>
      </c>
      <c r="E447" s="261">
        <v>191119</v>
      </c>
      <c r="F447" t="s">
        <v>632</v>
      </c>
      <c r="G447" t="s">
        <v>474</v>
      </c>
      <c r="H447" s="14" t="s">
        <v>339</v>
      </c>
      <c r="I447" t="s">
        <v>346</v>
      </c>
      <c r="J447" t="s">
        <v>611</v>
      </c>
      <c r="K447" t="s">
        <v>507</v>
      </c>
      <c r="L447" t="s">
        <v>395</v>
      </c>
      <c r="M447" s="264" t="s">
        <v>398</v>
      </c>
      <c r="N447" t="s">
        <v>614</v>
      </c>
      <c r="O447" t="s">
        <v>614</v>
      </c>
      <c r="P447" t="s">
        <v>614</v>
      </c>
      <c r="Q447" t="s">
        <v>614</v>
      </c>
      <c r="R447" t="s">
        <v>614</v>
      </c>
      <c r="S447" t="s">
        <v>614</v>
      </c>
      <c r="T447" t="s">
        <v>614</v>
      </c>
    </row>
    <row r="448" spans="1:20">
      <c r="A448" s="13" t="s">
        <v>479</v>
      </c>
      <c r="B448" s="13" t="s">
        <v>336</v>
      </c>
      <c r="C448" t="s">
        <v>337</v>
      </c>
      <c r="D448" t="s">
        <v>338</v>
      </c>
      <c r="E448" s="261">
        <v>191119</v>
      </c>
      <c r="F448" t="s">
        <v>632</v>
      </c>
      <c r="G448" t="s">
        <v>474</v>
      </c>
      <c r="H448" s="14" t="s">
        <v>339</v>
      </c>
      <c r="I448" t="s">
        <v>340</v>
      </c>
      <c r="J448" t="s">
        <v>611</v>
      </c>
      <c r="K448" t="s">
        <v>507</v>
      </c>
      <c r="L448" t="s">
        <v>395</v>
      </c>
      <c r="M448" s="264" t="s">
        <v>398</v>
      </c>
      <c r="N448" t="s">
        <v>614</v>
      </c>
      <c r="O448" t="s">
        <v>614</v>
      </c>
      <c r="P448" t="s">
        <v>614</v>
      </c>
      <c r="Q448" t="s">
        <v>614</v>
      </c>
      <c r="R448" t="s">
        <v>614</v>
      </c>
      <c r="S448" t="s">
        <v>614</v>
      </c>
      <c r="T448" t="s">
        <v>614</v>
      </c>
    </row>
    <row r="449" spans="1:20">
      <c r="A449" s="13" t="s">
        <v>479</v>
      </c>
      <c r="B449" s="13" t="s">
        <v>336</v>
      </c>
      <c r="C449" t="s">
        <v>337</v>
      </c>
      <c r="D449" t="s">
        <v>338</v>
      </c>
      <c r="E449" s="261">
        <v>191119</v>
      </c>
      <c r="F449" t="s">
        <v>632</v>
      </c>
      <c r="G449" t="s">
        <v>474</v>
      </c>
      <c r="H449" s="14" t="s">
        <v>339</v>
      </c>
      <c r="I449" t="s">
        <v>610</v>
      </c>
      <c r="J449" t="s">
        <v>611</v>
      </c>
      <c r="K449" t="s">
        <v>507</v>
      </c>
      <c r="L449" t="s">
        <v>459</v>
      </c>
      <c r="M449" s="264" t="str">
        <f>'common foods'!D184</f>
        <v>10118</v>
      </c>
      <c r="N449" t="s">
        <v>614</v>
      </c>
      <c r="O449" t="s">
        <v>614</v>
      </c>
      <c r="P449" t="s">
        <v>614</v>
      </c>
      <c r="Q449" t="s">
        <v>614</v>
      </c>
      <c r="R449" t="s">
        <v>614</v>
      </c>
      <c r="S449" t="s">
        <v>614</v>
      </c>
      <c r="T449" t="s">
        <v>614</v>
      </c>
    </row>
    <row r="450" spans="1:20">
      <c r="A450" s="13" t="s">
        <v>479</v>
      </c>
      <c r="B450" s="13" t="s">
        <v>336</v>
      </c>
      <c r="C450" t="s">
        <v>337</v>
      </c>
      <c r="D450" t="s">
        <v>338</v>
      </c>
      <c r="E450" s="261">
        <v>191119</v>
      </c>
      <c r="F450" t="s">
        <v>632</v>
      </c>
      <c r="G450" t="s">
        <v>474</v>
      </c>
      <c r="H450" s="14" t="s">
        <v>339</v>
      </c>
      <c r="I450" t="s">
        <v>346</v>
      </c>
      <c r="J450" t="s">
        <v>611</v>
      </c>
      <c r="K450" t="s">
        <v>507</v>
      </c>
      <c r="L450" t="s">
        <v>459</v>
      </c>
      <c r="M450" s="264" t="s">
        <v>469</v>
      </c>
      <c r="N450" t="s">
        <v>614</v>
      </c>
      <c r="O450" t="s">
        <v>614</v>
      </c>
      <c r="P450" t="s">
        <v>614</v>
      </c>
      <c r="Q450" t="s">
        <v>614</v>
      </c>
      <c r="R450" t="s">
        <v>614</v>
      </c>
      <c r="S450" t="s">
        <v>614</v>
      </c>
      <c r="T450" t="s">
        <v>614</v>
      </c>
    </row>
    <row r="451" spans="1:20">
      <c r="A451" s="13" t="s">
        <v>479</v>
      </c>
      <c r="B451" s="13" t="s">
        <v>336</v>
      </c>
      <c r="C451" t="s">
        <v>337</v>
      </c>
      <c r="D451" t="s">
        <v>338</v>
      </c>
      <c r="E451" s="261">
        <v>191119</v>
      </c>
      <c r="F451" t="s">
        <v>632</v>
      </c>
      <c r="G451" t="s">
        <v>474</v>
      </c>
      <c r="H451" s="14" t="s">
        <v>339</v>
      </c>
      <c r="I451" t="s">
        <v>340</v>
      </c>
      <c r="J451" t="s">
        <v>611</v>
      </c>
      <c r="K451" t="s">
        <v>507</v>
      </c>
      <c r="L451" t="s">
        <v>459</v>
      </c>
      <c r="M451" s="264" t="s">
        <v>469</v>
      </c>
      <c r="N451" t="s">
        <v>614</v>
      </c>
      <c r="O451" t="s">
        <v>614</v>
      </c>
      <c r="P451" t="s">
        <v>614</v>
      </c>
      <c r="Q451" t="s">
        <v>614</v>
      </c>
      <c r="R451" t="s">
        <v>614</v>
      </c>
      <c r="S451" t="s">
        <v>614</v>
      </c>
      <c r="T451" t="s">
        <v>614</v>
      </c>
    </row>
    <row r="452" spans="1:20">
      <c r="A452" s="13" t="s">
        <v>479</v>
      </c>
      <c r="B452" s="13" t="s">
        <v>336</v>
      </c>
      <c r="C452" t="s">
        <v>337</v>
      </c>
      <c r="D452" t="s">
        <v>338</v>
      </c>
      <c r="E452" s="261">
        <v>191119</v>
      </c>
      <c r="F452" t="s">
        <v>632</v>
      </c>
      <c r="G452" t="s">
        <v>474</v>
      </c>
      <c r="H452" s="14" t="s">
        <v>339</v>
      </c>
      <c r="I452" t="s">
        <v>610</v>
      </c>
      <c r="J452" t="s">
        <v>611</v>
      </c>
      <c r="K452" t="s">
        <v>507</v>
      </c>
      <c r="L452" t="s">
        <v>460</v>
      </c>
      <c r="M452" s="264" t="str">
        <f>'common foods'!D185</f>
        <v>10119</v>
      </c>
      <c r="N452" t="s">
        <v>614</v>
      </c>
      <c r="O452" t="s">
        <v>614</v>
      </c>
      <c r="P452" t="s">
        <v>614</v>
      </c>
      <c r="Q452" t="s">
        <v>614</v>
      </c>
      <c r="R452" t="s">
        <v>614</v>
      </c>
      <c r="S452" t="s">
        <v>614</v>
      </c>
      <c r="T452" t="s">
        <v>614</v>
      </c>
    </row>
    <row r="453" spans="1:20">
      <c r="A453" s="13" t="s">
        <v>479</v>
      </c>
      <c r="B453" s="13" t="s">
        <v>336</v>
      </c>
      <c r="C453" t="s">
        <v>337</v>
      </c>
      <c r="D453" t="s">
        <v>338</v>
      </c>
      <c r="E453" s="261">
        <v>191119</v>
      </c>
      <c r="F453" t="s">
        <v>632</v>
      </c>
      <c r="G453" t="s">
        <v>474</v>
      </c>
      <c r="H453" s="14" t="s">
        <v>339</v>
      </c>
      <c r="I453" t="s">
        <v>346</v>
      </c>
      <c r="J453" t="s">
        <v>611</v>
      </c>
      <c r="K453" t="s">
        <v>507</v>
      </c>
      <c r="L453" t="s">
        <v>460</v>
      </c>
      <c r="M453" s="264" t="s">
        <v>470</v>
      </c>
      <c r="N453" t="s">
        <v>614</v>
      </c>
      <c r="O453" t="s">
        <v>614</v>
      </c>
      <c r="P453" t="s">
        <v>614</v>
      </c>
      <c r="Q453" t="s">
        <v>614</v>
      </c>
      <c r="R453" t="s">
        <v>614</v>
      </c>
      <c r="S453" t="s">
        <v>614</v>
      </c>
      <c r="T453" t="s">
        <v>614</v>
      </c>
    </row>
    <row r="454" spans="1:20">
      <c r="A454" s="13" t="s">
        <v>479</v>
      </c>
      <c r="B454" s="13" t="s">
        <v>336</v>
      </c>
      <c r="C454" t="s">
        <v>337</v>
      </c>
      <c r="D454" t="s">
        <v>338</v>
      </c>
      <c r="E454" s="261">
        <v>191119</v>
      </c>
      <c r="F454" t="s">
        <v>632</v>
      </c>
      <c r="G454" t="s">
        <v>474</v>
      </c>
      <c r="H454" s="14" t="s">
        <v>339</v>
      </c>
      <c r="I454" t="s">
        <v>340</v>
      </c>
      <c r="J454" t="s">
        <v>611</v>
      </c>
      <c r="K454" t="s">
        <v>507</v>
      </c>
      <c r="L454" t="s">
        <v>460</v>
      </c>
      <c r="M454" s="264" t="s">
        <v>470</v>
      </c>
      <c r="N454" t="s">
        <v>614</v>
      </c>
      <c r="O454" t="s">
        <v>614</v>
      </c>
      <c r="P454" t="s">
        <v>614</v>
      </c>
      <c r="Q454" t="s">
        <v>614</v>
      </c>
      <c r="R454" t="s">
        <v>614</v>
      </c>
      <c r="S454" t="s">
        <v>614</v>
      </c>
      <c r="T454" t="s">
        <v>614</v>
      </c>
    </row>
    <row r="455" spans="1:20">
      <c r="A455" s="13" t="s">
        <v>479</v>
      </c>
      <c r="B455" s="13" t="s">
        <v>336</v>
      </c>
      <c r="C455" t="s">
        <v>337</v>
      </c>
      <c r="D455" t="s">
        <v>338</v>
      </c>
      <c r="E455" s="261">
        <v>191119</v>
      </c>
      <c r="F455" t="s">
        <v>632</v>
      </c>
      <c r="G455" t="s">
        <v>474</v>
      </c>
      <c r="H455" s="14" t="s">
        <v>339</v>
      </c>
      <c r="I455" t="s">
        <v>610</v>
      </c>
      <c r="J455" t="s">
        <v>611</v>
      </c>
      <c r="K455" t="s">
        <v>507</v>
      </c>
      <c r="L455" t="s">
        <v>461</v>
      </c>
      <c r="M455" s="264" t="str">
        <f>'common foods'!D186</f>
        <v>10120</v>
      </c>
      <c r="N455" t="s">
        <v>614</v>
      </c>
      <c r="O455" t="s">
        <v>614</v>
      </c>
      <c r="P455" t="s">
        <v>614</v>
      </c>
      <c r="Q455" t="s">
        <v>614</v>
      </c>
      <c r="R455" t="s">
        <v>614</v>
      </c>
      <c r="S455" t="s">
        <v>614</v>
      </c>
      <c r="T455" t="s">
        <v>614</v>
      </c>
    </row>
    <row r="456" spans="1:20">
      <c r="A456" s="13" t="s">
        <v>479</v>
      </c>
      <c r="B456" s="13" t="s">
        <v>336</v>
      </c>
      <c r="C456" t="s">
        <v>337</v>
      </c>
      <c r="D456" t="s">
        <v>338</v>
      </c>
      <c r="E456" s="261">
        <v>191119</v>
      </c>
      <c r="F456" t="s">
        <v>632</v>
      </c>
      <c r="G456" t="s">
        <v>474</v>
      </c>
      <c r="H456" s="14" t="s">
        <v>339</v>
      </c>
      <c r="I456" t="s">
        <v>346</v>
      </c>
      <c r="J456" t="s">
        <v>611</v>
      </c>
      <c r="K456" t="s">
        <v>507</v>
      </c>
      <c r="L456" t="s">
        <v>461</v>
      </c>
      <c r="M456" s="264" t="s">
        <v>471</v>
      </c>
      <c r="N456" t="s">
        <v>614</v>
      </c>
      <c r="O456" t="s">
        <v>614</v>
      </c>
      <c r="P456" t="s">
        <v>614</v>
      </c>
      <c r="Q456" t="s">
        <v>614</v>
      </c>
      <c r="R456" t="s">
        <v>614</v>
      </c>
      <c r="S456" t="s">
        <v>614</v>
      </c>
      <c r="T456" t="s">
        <v>614</v>
      </c>
    </row>
    <row r="457" spans="1:20">
      <c r="A457" s="13" t="s">
        <v>479</v>
      </c>
      <c r="B457" s="13" t="s">
        <v>336</v>
      </c>
      <c r="C457" t="s">
        <v>337</v>
      </c>
      <c r="D457" t="s">
        <v>338</v>
      </c>
      <c r="E457" s="261">
        <v>191119</v>
      </c>
      <c r="F457" t="s">
        <v>632</v>
      </c>
      <c r="G457" t="s">
        <v>474</v>
      </c>
      <c r="H457" s="14" t="s">
        <v>339</v>
      </c>
      <c r="I457" t="s">
        <v>340</v>
      </c>
      <c r="J457" t="s">
        <v>611</v>
      </c>
      <c r="K457" t="s">
        <v>507</v>
      </c>
      <c r="L457" t="s">
        <v>461</v>
      </c>
      <c r="M457" s="264" t="s">
        <v>471</v>
      </c>
      <c r="N457" t="s">
        <v>614</v>
      </c>
      <c r="O457" t="s">
        <v>614</v>
      </c>
      <c r="P457" t="s">
        <v>614</v>
      </c>
      <c r="Q457" t="s">
        <v>614</v>
      </c>
      <c r="R457" t="s">
        <v>614</v>
      </c>
      <c r="S457" t="s">
        <v>614</v>
      </c>
      <c r="T457" t="s">
        <v>614</v>
      </c>
    </row>
    <row r="458" spans="1:20">
      <c r="A458" s="13" t="s">
        <v>479</v>
      </c>
      <c r="B458" s="13" t="s">
        <v>336</v>
      </c>
      <c r="C458" t="s">
        <v>337</v>
      </c>
      <c r="D458" t="s">
        <v>338</v>
      </c>
      <c r="E458" s="261">
        <v>191119</v>
      </c>
      <c r="F458" t="s">
        <v>632</v>
      </c>
      <c r="G458" t="s">
        <v>474</v>
      </c>
      <c r="H458" s="14" t="s">
        <v>339</v>
      </c>
      <c r="I458" t="s">
        <v>610</v>
      </c>
      <c r="J458" t="s">
        <v>611</v>
      </c>
      <c r="K458" t="s">
        <v>507</v>
      </c>
      <c r="L458" t="s">
        <v>464</v>
      </c>
      <c r="M458" s="264" t="str">
        <f>'common foods'!D187</f>
        <v>10121</v>
      </c>
      <c r="N458" t="s">
        <v>614</v>
      </c>
      <c r="O458" t="s">
        <v>614</v>
      </c>
      <c r="P458" t="s">
        <v>614</v>
      </c>
      <c r="Q458" t="s">
        <v>614</v>
      </c>
      <c r="R458" t="s">
        <v>614</v>
      </c>
      <c r="S458" t="s">
        <v>614</v>
      </c>
      <c r="T458" t="s">
        <v>614</v>
      </c>
    </row>
    <row r="459" spans="1:20">
      <c r="A459" s="13" t="s">
        <v>479</v>
      </c>
      <c r="B459" s="13" t="s">
        <v>336</v>
      </c>
      <c r="C459" t="s">
        <v>337</v>
      </c>
      <c r="D459" t="s">
        <v>338</v>
      </c>
      <c r="E459" s="261">
        <v>191119</v>
      </c>
      <c r="F459" t="s">
        <v>632</v>
      </c>
      <c r="G459" t="s">
        <v>474</v>
      </c>
      <c r="H459" s="14" t="s">
        <v>339</v>
      </c>
      <c r="I459" t="s">
        <v>346</v>
      </c>
      <c r="J459" t="s">
        <v>611</v>
      </c>
      <c r="K459" t="s">
        <v>507</v>
      </c>
      <c r="L459" t="s">
        <v>464</v>
      </c>
      <c r="M459" s="264" t="s">
        <v>472</v>
      </c>
      <c r="N459" t="s">
        <v>614</v>
      </c>
      <c r="O459" t="s">
        <v>614</v>
      </c>
      <c r="P459" t="s">
        <v>614</v>
      </c>
      <c r="Q459" t="s">
        <v>614</v>
      </c>
      <c r="R459" t="s">
        <v>614</v>
      </c>
      <c r="S459" t="s">
        <v>614</v>
      </c>
      <c r="T459" t="s">
        <v>614</v>
      </c>
    </row>
    <row r="460" spans="1:20">
      <c r="A460" s="13" t="s">
        <v>479</v>
      </c>
      <c r="B460" s="13" t="s">
        <v>336</v>
      </c>
      <c r="C460" t="s">
        <v>337</v>
      </c>
      <c r="D460" t="s">
        <v>338</v>
      </c>
      <c r="E460" s="261">
        <v>191119</v>
      </c>
      <c r="F460" t="s">
        <v>632</v>
      </c>
      <c r="G460" t="s">
        <v>474</v>
      </c>
      <c r="H460" s="14" t="s">
        <v>339</v>
      </c>
      <c r="I460" t="s">
        <v>340</v>
      </c>
      <c r="J460" t="s">
        <v>611</v>
      </c>
      <c r="K460" t="s">
        <v>507</v>
      </c>
      <c r="L460" t="s">
        <v>464</v>
      </c>
      <c r="M460" s="264" t="s">
        <v>472</v>
      </c>
      <c r="N460" t="s">
        <v>614</v>
      </c>
      <c r="O460" t="s">
        <v>614</v>
      </c>
      <c r="P460" t="s">
        <v>614</v>
      </c>
      <c r="Q460" t="s">
        <v>614</v>
      </c>
      <c r="R460" t="s">
        <v>614</v>
      </c>
      <c r="S460" t="s">
        <v>614</v>
      </c>
      <c r="T460" t="s">
        <v>614</v>
      </c>
    </row>
    <row r="461" spans="1:20">
      <c r="A461" s="13" t="s">
        <v>479</v>
      </c>
      <c r="B461" s="13" t="s">
        <v>336</v>
      </c>
      <c r="C461" t="s">
        <v>337</v>
      </c>
      <c r="D461" t="s">
        <v>338</v>
      </c>
      <c r="E461" s="261">
        <v>191119</v>
      </c>
      <c r="F461" t="s">
        <v>632</v>
      </c>
      <c r="G461" t="s">
        <v>474</v>
      </c>
      <c r="H461" s="14" t="s">
        <v>339</v>
      </c>
      <c r="I461" t="s">
        <v>610</v>
      </c>
      <c r="J461" t="s">
        <v>611</v>
      </c>
      <c r="K461" t="s">
        <v>507</v>
      </c>
      <c r="L461" t="s">
        <v>462</v>
      </c>
      <c r="M461" s="264" t="str">
        <f>'common foods'!D188</f>
        <v>10122</v>
      </c>
      <c r="N461" t="s">
        <v>614</v>
      </c>
      <c r="O461" t="s">
        <v>614</v>
      </c>
      <c r="P461" t="s">
        <v>614</v>
      </c>
      <c r="Q461" t="s">
        <v>614</v>
      </c>
      <c r="R461" t="s">
        <v>614</v>
      </c>
      <c r="S461" t="s">
        <v>614</v>
      </c>
      <c r="T461" t="s">
        <v>614</v>
      </c>
    </row>
    <row r="462" spans="1:20">
      <c r="A462" s="13" t="s">
        <v>479</v>
      </c>
      <c r="B462" s="13" t="s">
        <v>336</v>
      </c>
      <c r="C462" t="s">
        <v>337</v>
      </c>
      <c r="D462" t="s">
        <v>338</v>
      </c>
      <c r="E462" s="261">
        <v>191119</v>
      </c>
      <c r="F462" t="s">
        <v>632</v>
      </c>
      <c r="G462" t="s">
        <v>474</v>
      </c>
      <c r="H462" s="14" t="s">
        <v>339</v>
      </c>
      <c r="I462" t="s">
        <v>346</v>
      </c>
      <c r="J462" t="s">
        <v>611</v>
      </c>
      <c r="K462" t="s">
        <v>507</v>
      </c>
      <c r="L462" t="s">
        <v>462</v>
      </c>
      <c r="M462" s="264" t="s">
        <v>509</v>
      </c>
      <c r="N462" t="s">
        <v>614</v>
      </c>
      <c r="O462" t="s">
        <v>614</v>
      </c>
      <c r="P462" t="s">
        <v>614</v>
      </c>
      <c r="Q462" t="s">
        <v>614</v>
      </c>
      <c r="R462" t="s">
        <v>614</v>
      </c>
      <c r="S462" t="s">
        <v>614</v>
      </c>
      <c r="T462" t="s">
        <v>614</v>
      </c>
    </row>
    <row r="463" spans="1:20">
      <c r="A463" s="13" t="s">
        <v>479</v>
      </c>
      <c r="B463" s="13" t="s">
        <v>336</v>
      </c>
      <c r="C463" t="s">
        <v>337</v>
      </c>
      <c r="D463" t="s">
        <v>338</v>
      </c>
      <c r="E463" s="261">
        <v>191119</v>
      </c>
      <c r="F463" t="s">
        <v>632</v>
      </c>
      <c r="G463" t="s">
        <v>474</v>
      </c>
      <c r="H463" s="14" t="s">
        <v>339</v>
      </c>
      <c r="I463" t="s">
        <v>340</v>
      </c>
      <c r="J463" t="s">
        <v>611</v>
      </c>
      <c r="K463" t="s">
        <v>507</v>
      </c>
      <c r="L463" t="s">
        <v>462</v>
      </c>
      <c r="M463" s="264" t="s">
        <v>509</v>
      </c>
      <c r="N463" t="s">
        <v>614</v>
      </c>
      <c r="O463" t="s">
        <v>614</v>
      </c>
      <c r="P463" t="s">
        <v>614</v>
      </c>
      <c r="Q463" t="s">
        <v>614</v>
      </c>
      <c r="R463" t="s">
        <v>614</v>
      </c>
      <c r="S463" t="s">
        <v>614</v>
      </c>
      <c r="T463" t="s">
        <v>614</v>
      </c>
    </row>
    <row r="464" spans="1:20">
      <c r="A464" s="13" t="s">
        <v>479</v>
      </c>
      <c r="B464" s="13" t="s">
        <v>336</v>
      </c>
      <c r="C464" t="s">
        <v>337</v>
      </c>
      <c r="D464" t="s">
        <v>338</v>
      </c>
      <c r="E464" s="261">
        <v>191119</v>
      </c>
      <c r="F464" t="s">
        <v>632</v>
      </c>
      <c r="G464" t="s">
        <v>474</v>
      </c>
      <c r="H464" s="14" t="s">
        <v>339</v>
      </c>
      <c r="I464" t="s">
        <v>610</v>
      </c>
      <c r="J464" t="s">
        <v>611</v>
      </c>
      <c r="K464" t="s">
        <v>507</v>
      </c>
      <c r="L464" t="s">
        <v>463</v>
      </c>
      <c r="M464" s="264" t="str">
        <f>'common foods'!D189</f>
        <v>10123</v>
      </c>
      <c r="N464" t="s">
        <v>614</v>
      </c>
      <c r="O464" t="s">
        <v>614</v>
      </c>
      <c r="P464" t="s">
        <v>614</v>
      </c>
      <c r="Q464" t="s">
        <v>614</v>
      </c>
      <c r="R464" t="s">
        <v>614</v>
      </c>
      <c r="S464" t="s">
        <v>614</v>
      </c>
      <c r="T464" t="s">
        <v>614</v>
      </c>
    </row>
    <row r="465" spans="1:21">
      <c r="A465" s="13" t="s">
        <v>479</v>
      </c>
      <c r="B465" s="13" t="s">
        <v>336</v>
      </c>
      <c r="C465" t="s">
        <v>337</v>
      </c>
      <c r="D465" t="s">
        <v>338</v>
      </c>
      <c r="E465" s="261">
        <v>191119</v>
      </c>
      <c r="F465" t="s">
        <v>632</v>
      </c>
      <c r="G465" t="s">
        <v>474</v>
      </c>
      <c r="H465" s="14" t="s">
        <v>339</v>
      </c>
      <c r="I465" t="s">
        <v>346</v>
      </c>
      <c r="J465" t="s">
        <v>611</v>
      </c>
      <c r="K465" t="s">
        <v>507</v>
      </c>
      <c r="L465" t="s">
        <v>463</v>
      </c>
      <c r="M465" s="264" t="s">
        <v>510</v>
      </c>
      <c r="N465" t="s">
        <v>614</v>
      </c>
      <c r="O465" t="s">
        <v>614</v>
      </c>
      <c r="P465" t="s">
        <v>614</v>
      </c>
      <c r="Q465" t="s">
        <v>614</v>
      </c>
      <c r="R465" t="s">
        <v>614</v>
      </c>
      <c r="S465" t="s">
        <v>614</v>
      </c>
      <c r="T465" t="s">
        <v>614</v>
      </c>
    </row>
    <row r="466" spans="1:21">
      <c r="A466" s="13" t="s">
        <v>479</v>
      </c>
      <c r="B466" s="13" t="s">
        <v>336</v>
      </c>
      <c r="C466" t="s">
        <v>337</v>
      </c>
      <c r="D466" t="s">
        <v>338</v>
      </c>
      <c r="E466" s="261">
        <v>191119</v>
      </c>
      <c r="F466" t="s">
        <v>632</v>
      </c>
      <c r="G466" t="s">
        <v>474</v>
      </c>
      <c r="H466" s="14" t="s">
        <v>339</v>
      </c>
      <c r="I466" t="s">
        <v>340</v>
      </c>
      <c r="J466" t="s">
        <v>611</v>
      </c>
      <c r="K466" t="s">
        <v>507</v>
      </c>
      <c r="L466" t="s">
        <v>463</v>
      </c>
      <c r="M466" s="264" t="s">
        <v>510</v>
      </c>
      <c r="N466" t="s">
        <v>614</v>
      </c>
      <c r="O466" t="s">
        <v>614</v>
      </c>
      <c r="P466" t="s">
        <v>614</v>
      </c>
      <c r="Q466" t="s">
        <v>614</v>
      </c>
      <c r="R466" t="s">
        <v>614</v>
      </c>
      <c r="S466" t="s">
        <v>614</v>
      </c>
      <c r="T466" t="s">
        <v>614</v>
      </c>
    </row>
    <row r="467" spans="1:21">
      <c r="A467" s="13" t="s">
        <v>479</v>
      </c>
      <c r="B467" s="13" t="s">
        <v>336</v>
      </c>
      <c r="C467" t="s">
        <v>337</v>
      </c>
      <c r="D467" t="s">
        <v>338</v>
      </c>
      <c r="E467" s="261">
        <v>191119</v>
      </c>
      <c r="F467" t="s">
        <v>632</v>
      </c>
      <c r="G467" t="s">
        <v>474</v>
      </c>
      <c r="H467" s="14" t="s">
        <v>339</v>
      </c>
      <c r="I467" t="s">
        <v>610</v>
      </c>
      <c r="J467" t="s">
        <v>611</v>
      </c>
      <c r="K467" t="s">
        <v>511</v>
      </c>
      <c r="L467" t="s">
        <v>244</v>
      </c>
      <c r="M467" s="264" t="str">
        <f>'common foods'!D190</f>
        <v>11115</v>
      </c>
      <c r="N467" t="s">
        <v>614</v>
      </c>
      <c r="O467" t="s">
        <v>614</v>
      </c>
      <c r="P467" t="s">
        <v>614</v>
      </c>
      <c r="Q467" t="s">
        <v>614</v>
      </c>
      <c r="R467" t="s">
        <v>614</v>
      </c>
      <c r="S467" t="s">
        <v>614</v>
      </c>
      <c r="T467" t="s">
        <v>614</v>
      </c>
    </row>
    <row r="468" spans="1:21">
      <c r="A468" s="13" t="s">
        <v>479</v>
      </c>
      <c r="B468" s="13" t="s">
        <v>336</v>
      </c>
      <c r="C468" t="s">
        <v>337</v>
      </c>
      <c r="D468" t="s">
        <v>338</v>
      </c>
      <c r="E468" s="261">
        <v>191119</v>
      </c>
      <c r="F468" t="s">
        <v>632</v>
      </c>
      <c r="G468" t="s">
        <v>474</v>
      </c>
      <c r="H468" s="14" t="s">
        <v>339</v>
      </c>
      <c r="I468" t="s">
        <v>346</v>
      </c>
      <c r="J468" t="s">
        <v>611</v>
      </c>
      <c r="K468" t="s">
        <v>511</v>
      </c>
      <c r="L468" t="s">
        <v>244</v>
      </c>
      <c r="M468" s="264" t="s">
        <v>245</v>
      </c>
      <c r="N468" t="s">
        <v>614</v>
      </c>
      <c r="O468" t="s">
        <v>614</v>
      </c>
      <c r="P468" t="s">
        <v>614</v>
      </c>
      <c r="Q468" t="s">
        <v>614</v>
      </c>
      <c r="R468" t="s">
        <v>614</v>
      </c>
      <c r="S468" t="s">
        <v>614</v>
      </c>
      <c r="T468" t="s">
        <v>614</v>
      </c>
    </row>
    <row r="469" spans="1:21">
      <c r="A469" s="13" t="s">
        <v>479</v>
      </c>
      <c r="B469" s="13" t="s">
        <v>336</v>
      </c>
      <c r="C469" t="s">
        <v>337</v>
      </c>
      <c r="D469" t="s">
        <v>338</v>
      </c>
      <c r="E469" s="261">
        <v>191119</v>
      </c>
      <c r="F469" t="s">
        <v>632</v>
      </c>
      <c r="G469" t="s">
        <v>474</v>
      </c>
      <c r="H469" s="14" t="s">
        <v>339</v>
      </c>
      <c r="I469" t="s">
        <v>340</v>
      </c>
      <c r="J469" t="s">
        <v>611</v>
      </c>
      <c r="K469" t="s">
        <v>511</v>
      </c>
      <c r="L469" t="s">
        <v>244</v>
      </c>
      <c r="M469" s="264" t="s">
        <v>245</v>
      </c>
      <c r="N469" t="s">
        <v>614</v>
      </c>
      <c r="O469" t="s">
        <v>614</v>
      </c>
      <c r="P469" t="s">
        <v>614</v>
      </c>
      <c r="Q469" t="s">
        <v>614</v>
      </c>
      <c r="R469" t="s">
        <v>614</v>
      </c>
      <c r="S469" t="s">
        <v>614</v>
      </c>
      <c r="T469" t="s">
        <v>614</v>
      </c>
    </row>
    <row r="470" spans="1:21">
      <c r="A470" s="13" t="s">
        <v>479</v>
      </c>
      <c r="B470" s="13" t="s">
        <v>336</v>
      </c>
      <c r="C470" t="s">
        <v>337</v>
      </c>
      <c r="D470" t="s">
        <v>338</v>
      </c>
      <c r="E470" s="261">
        <v>191119</v>
      </c>
      <c r="F470" t="s">
        <v>632</v>
      </c>
      <c r="G470" t="s">
        <v>474</v>
      </c>
      <c r="H470" s="14" t="s">
        <v>339</v>
      </c>
      <c r="I470" t="s">
        <v>610</v>
      </c>
      <c r="J470" t="s">
        <v>611</v>
      </c>
      <c r="K470" t="s">
        <v>511</v>
      </c>
      <c r="L470" t="s">
        <v>246</v>
      </c>
      <c r="M470" s="264" t="str">
        <f>'common foods'!D191</f>
        <v>11116</v>
      </c>
      <c r="N470" t="s">
        <v>614</v>
      </c>
      <c r="O470" t="s">
        <v>614</v>
      </c>
      <c r="P470" t="s">
        <v>614</v>
      </c>
      <c r="Q470" t="s">
        <v>614</v>
      </c>
      <c r="R470" t="s">
        <v>614</v>
      </c>
      <c r="S470" t="s">
        <v>614</v>
      </c>
      <c r="T470" t="s">
        <v>614</v>
      </c>
    </row>
    <row r="471" spans="1:21">
      <c r="A471" s="13" t="s">
        <v>479</v>
      </c>
      <c r="B471" s="13" t="s">
        <v>336</v>
      </c>
      <c r="C471" t="s">
        <v>337</v>
      </c>
      <c r="D471" t="s">
        <v>338</v>
      </c>
      <c r="E471" s="261">
        <v>191119</v>
      </c>
      <c r="F471" t="s">
        <v>632</v>
      </c>
      <c r="G471" t="s">
        <v>474</v>
      </c>
      <c r="H471" s="14" t="s">
        <v>339</v>
      </c>
      <c r="I471" t="s">
        <v>346</v>
      </c>
      <c r="J471" t="s">
        <v>611</v>
      </c>
      <c r="K471" t="s">
        <v>511</v>
      </c>
      <c r="L471" t="s">
        <v>246</v>
      </c>
      <c r="M471" s="264" t="s">
        <v>247</v>
      </c>
      <c r="N471" t="s">
        <v>614</v>
      </c>
      <c r="O471" t="s">
        <v>614</v>
      </c>
      <c r="P471" t="s">
        <v>614</v>
      </c>
      <c r="Q471" t="s">
        <v>614</v>
      </c>
      <c r="R471" t="s">
        <v>614</v>
      </c>
      <c r="S471" t="s">
        <v>614</v>
      </c>
      <c r="T471" t="s">
        <v>614</v>
      </c>
    </row>
    <row r="472" spans="1:21">
      <c r="A472" s="13" t="s">
        <v>479</v>
      </c>
      <c r="B472" s="13" t="s">
        <v>336</v>
      </c>
      <c r="C472" t="s">
        <v>337</v>
      </c>
      <c r="D472" t="s">
        <v>338</v>
      </c>
      <c r="E472" s="261">
        <v>191119</v>
      </c>
      <c r="F472" t="s">
        <v>632</v>
      </c>
      <c r="G472" t="s">
        <v>474</v>
      </c>
      <c r="H472" s="14" t="s">
        <v>339</v>
      </c>
      <c r="I472" t="s">
        <v>340</v>
      </c>
      <c r="J472" t="s">
        <v>611</v>
      </c>
      <c r="K472" t="s">
        <v>511</v>
      </c>
      <c r="L472" t="s">
        <v>246</v>
      </c>
      <c r="M472" s="264" t="s">
        <v>247</v>
      </c>
      <c r="N472" t="s">
        <v>614</v>
      </c>
      <c r="O472" t="s">
        <v>614</v>
      </c>
      <c r="P472" t="s">
        <v>614</v>
      </c>
      <c r="Q472" t="s">
        <v>614</v>
      </c>
      <c r="R472" t="s">
        <v>614</v>
      </c>
      <c r="S472" t="s">
        <v>614</v>
      </c>
      <c r="T472" t="s">
        <v>614</v>
      </c>
    </row>
    <row r="473" spans="1:21">
      <c r="A473" s="13" t="s">
        <v>479</v>
      </c>
      <c r="B473" s="13" t="s">
        <v>336</v>
      </c>
      <c r="C473" t="s">
        <v>337</v>
      </c>
      <c r="D473" t="s">
        <v>338</v>
      </c>
      <c r="E473" s="261">
        <v>191119</v>
      </c>
      <c r="F473" t="s">
        <v>632</v>
      </c>
      <c r="G473" t="s">
        <v>474</v>
      </c>
      <c r="H473" s="14" t="s">
        <v>339</v>
      </c>
      <c r="I473" t="s">
        <v>610</v>
      </c>
      <c r="J473" t="s">
        <v>611</v>
      </c>
      <c r="K473" t="s">
        <v>640</v>
      </c>
      <c r="L473" t="s">
        <v>662</v>
      </c>
      <c r="M473" s="264" t="str">
        <f>'common foods'!D119</f>
        <v>05098</v>
      </c>
      <c r="N473" t="s">
        <v>481</v>
      </c>
      <c r="O473" t="s">
        <v>342</v>
      </c>
      <c r="P473">
        <v>400</v>
      </c>
      <c r="Q473" t="s">
        <v>343</v>
      </c>
      <c r="R473" s="242">
        <v>3.79</v>
      </c>
      <c r="S473" s="242">
        <f>R473/4</f>
        <v>0.94750000000000001</v>
      </c>
      <c r="T473" s="242">
        <f>S473*'edible cooking yield factors'!F119</f>
        <v>0.94750000000000001</v>
      </c>
    </row>
    <row r="474" spans="1:21">
      <c r="A474" s="13" t="s">
        <v>479</v>
      </c>
      <c r="B474" s="13" t="s">
        <v>336</v>
      </c>
      <c r="C474" t="s">
        <v>337</v>
      </c>
      <c r="D474" t="s">
        <v>338</v>
      </c>
      <c r="E474" s="261">
        <v>191119</v>
      </c>
      <c r="F474" t="s">
        <v>632</v>
      </c>
      <c r="G474" t="s">
        <v>474</v>
      </c>
      <c r="H474" s="14" t="s">
        <v>339</v>
      </c>
      <c r="I474" t="s">
        <v>346</v>
      </c>
      <c r="J474" t="s">
        <v>611</v>
      </c>
      <c r="K474" t="s">
        <v>640</v>
      </c>
      <c r="L474" t="s">
        <v>662</v>
      </c>
      <c r="M474" s="264" t="s">
        <v>420</v>
      </c>
      <c r="N474" t="s">
        <v>481</v>
      </c>
      <c r="O474" t="s">
        <v>342</v>
      </c>
      <c r="P474">
        <v>400</v>
      </c>
      <c r="Q474" t="s">
        <v>343</v>
      </c>
      <c r="R474" s="242">
        <v>3.99</v>
      </c>
      <c r="S474" s="242">
        <f>R474/4</f>
        <v>0.99750000000000005</v>
      </c>
      <c r="T474" s="242">
        <f>S474*'edible cooking yield factors'!F119</f>
        <v>0.99750000000000005</v>
      </c>
    </row>
    <row r="475" spans="1:21">
      <c r="A475" s="13" t="s">
        <v>479</v>
      </c>
      <c r="B475" s="13" t="s">
        <v>336</v>
      </c>
      <c r="C475" t="s">
        <v>337</v>
      </c>
      <c r="D475" t="s">
        <v>338</v>
      </c>
      <c r="E475" s="261">
        <v>191119</v>
      </c>
      <c r="F475" t="s">
        <v>632</v>
      </c>
      <c r="G475" t="s">
        <v>474</v>
      </c>
      <c r="H475" s="14" t="s">
        <v>339</v>
      </c>
      <c r="I475" t="s">
        <v>340</v>
      </c>
      <c r="J475" t="s">
        <v>611</v>
      </c>
      <c r="K475" t="s">
        <v>640</v>
      </c>
      <c r="L475" s="9" t="s">
        <v>662</v>
      </c>
      <c r="M475" s="263" t="s">
        <v>420</v>
      </c>
      <c r="N475" s="9" t="s">
        <v>615</v>
      </c>
      <c r="O475" s="9" t="s">
        <v>344</v>
      </c>
      <c r="P475" s="9">
        <v>175</v>
      </c>
      <c r="Q475" s="9" t="s">
        <v>343</v>
      </c>
      <c r="R475" s="246">
        <v>1.8</v>
      </c>
      <c r="S475" s="246">
        <f>R475/1.75</f>
        <v>1.0285714285714287</v>
      </c>
      <c r="T475" s="246">
        <f>S475*'edible cooking yield factors'!F119</f>
        <v>1.0285714285714287</v>
      </c>
      <c r="U475" s="9"/>
    </row>
    <row r="476" spans="1:21">
      <c r="A476" s="13" t="s">
        <v>479</v>
      </c>
      <c r="B476" s="13" t="s">
        <v>336</v>
      </c>
      <c r="C476" t="s">
        <v>337</v>
      </c>
      <c r="D476" t="s">
        <v>338</v>
      </c>
      <c r="E476" s="261">
        <v>191119</v>
      </c>
      <c r="F476" t="s">
        <v>632</v>
      </c>
      <c r="G476" t="s">
        <v>474</v>
      </c>
      <c r="H476" s="14" t="s">
        <v>339</v>
      </c>
      <c r="I476" t="s">
        <v>610</v>
      </c>
      <c r="J476" t="s">
        <v>611</v>
      </c>
      <c r="K476" t="s">
        <v>487</v>
      </c>
      <c r="L476" s="9" t="s">
        <v>663</v>
      </c>
      <c r="M476" s="263" t="str">
        <f>'common foods'!D70</f>
        <v>03072</v>
      </c>
      <c r="N476" s="9" t="s">
        <v>494</v>
      </c>
      <c r="O476" s="9" t="s">
        <v>344</v>
      </c>
      <c r="P476" s="9">
        <v>500</v>
      </c>
      <c r="Q476" s="9" t="s">
        <v>343</v>
      </c>
      <c r="R476" s="246">
        <v>1.89</v>
      </c>
      <c r="S476" s="246">
        <f>R476/5</f>
        <v>0.378</v>
      </c>
      <c r="T476" s="246">
        <f>S476*'edible cooking yield factors'!F57</f>
        <v>0.90720000000000001</v>
      </c>
      <c r="U476" s="9"/>
    </row>
    <row r="477" spans="1:21">
      <c r="A477" s="13" t="s">
        <v>479</v>
      </c>
      <c r="B477" s="13" t="s">
        <v>336</v>
      </c>
      <c r="C477" t="s">
        <v>337</v>
      </c>
      <c r="D477" t="s">
        <v>338</v>
      </c>
      <c r="E477" s="261">
        <v>191119</v>
      </c>
      <c r="F477" t="s">
        <v>632</v>
      </c>
      <c r="G477" t="s">
        <v>474</v>
      </c>
      <c r="H477" s="14" t="s">
        <v>339</v>
      </c>
      <c r="I477" t="s">
        <v>346</v>
      </c>
      <c r="J477" t="s">
        <v>611</v>
      </c>
      <c r="K477" t="s">
        <v>487</v>
      </c>
      <c r="L477" s="9" t="s">
        <v>663</v>
      </c>
      <c r="M477" s="263" t="s">
        <v>738</v>
      </c>
      <c r="N477" s="9" t="s">
        <v>494</v>
      </c>
      <c r="O477" s="9" t="s">
        <v>344</v>
      </c>
      <c r="P477" s="9">
        <v>500</v>
      </c>
      <c r="Q477" s="9" t="s">
        <v>343</v>
      </c>
      <c r="R477" s="246">
        <v>1.79</v>
      </c>
      <c r="S477" s="246">
        <f>R477/5</f>
        <v>0.35799999999999998</v>
      </c>
      <c r="T477" s="246">
        <f>S477*'edible cooking yield factors'!F57</f>
        <v>0.85919999999999996</v>
      </c>
      <c r="U477" s="9"/>
    </row>
    <row r="478" spans="1:21">
      <c r="A478" s="13" t="s">
        <v>479</v>
      </c>
      <c r="B478" s="13" t="s">
        <v>336</v>
      </c>
      <c r="C478" t="s">
        <v>337</v>
      </c>
      <c r="D478" t="s">
        <v>338</v>
      </c>
      <c r="E478" s="261">
        <v>191119</v>
      </c>
      <c r="F478" t="s">
        <v>632</v>
      </c>
      <c r="G478" t="s">
        <v>474</v>
      </c>
      <c r="H478" s="14" t="s">
        <v>339</v>
      </c>
      <c r="I478" t="s">
        <v>340</v>
      </c>
      <c r="J478" t="s">
        <v>611</v>
      </c>
      <c r="K478" t="s">
        <v>487</v>
      </c>
      <c r="L478" s="9" t="s">
        <v>663</v>
      </c>
      <c r="M478" s="263" t="s">
        <v>738</v>
      </c>
      <c r="N478" s="9" t="s">
        <v>494</v>
      </c>
      <c r="O478" s="9" t="s">
        <v>344</v>
      </c>
      <c r="P478" s="9">
        <v>500</v>
      </c>
      <c r="Q478" s="9" t="s">
        <v>343</v>
      </c>
      <c r="R478" s="246">
        <v>2</v>
      </c>
      <c r="S478" s="246">
        <f>R478/5</f>
        <v>0.4</v>
      </c>
      <c r="T478" s="246">
        <f>S478*'edible cooking yield factors'!F57</f>
        <v>0.96</v>
      </c>
      <c r="U478" s="9"/>
    </row>
    <row r="479" spans="1:21">
      <c r="A479" s="13" t="s">
        <v>479</v>
      </c>
      <c r="B479" s="13" t="s">
        <v>336</v>
      </c>
      <c r="C479" t="s">
        <v>337</v>
      </c>
      <c r="D479" t="s">
        <v>338</v>
      </c>
      <c r="E479" s="261">
        <v>191119</v>
      </c>
      <c r="F479" t="s">
        <v>632</v>
      </c>
      <c r="G479" t="s">
        <v>474</v>
      </c>
      <c r="H479" s="14" t="s">
        <v>339</v>
      </c>
      <c r="I479" t="s">
        <v>610</v>
      </c>
      <c r="J479" t="s">
        <v>611</v>
      </c>
      <c r="K479" t="s">
        <v>485</v>
      </c>
      <c r="L479" s="9" t="s">
        <v>664</v>
      </c>
      <c r="M479" s="263" t="str">
        <f>'common foods'!D43</f>
        <v>02044</v>
      </c>
      <c r="N479" s="9" t="s">
        <v>614</v>
      </c>
      <c r="O479" s="9" t="s">
        <v>614</v>
      </c>
      <c r="P479" s="9">
        <v>120</v>
      </c>
      <c r="Q479" s="9" t="s">
        <v>343</v>
      </c>
      <c r="R479" s="246">
        <v>1.29</v>
      </c>
      <c r="S479" s="246">
        <f>R479/1.2</f>
        <v>1.0750000000000002</v>
      </c>
      <c r="T479" s="246">
        <f>S479*'edible cooking yield factors'!F43</f>
        <v>0.91375000000000017</v>
      </c>
      <c r="U479" s="9"/>
    </row>
    <row r="480" spans="1:21">
      <c r="A480" s="13" t="s">
        <v>479</v>
      </c>
      <c r="B480" s="13" t="s">
        <v>336</v>
      </c>
      <c r="C480" t="s">
        <v>337</v>
      </c>
      <c r="D480" t="s">
        <v>338</v>
      </c>
      <c r="E480" s="261">
        <v>191119</v>
      </c>
      <c r="F480" t="s">
        <v>632</v>
      </c>
      <c r="G480" t="s">
        <v>474</v>
      </c>
      <c r="H480" s="14" t="s">
        <v>339</v>
      </c>
      <c r="I480" t="s">
        <v>346</v>
      </c>
      <c r="J480" t="s">
        <v>611</v>
      </c>
      <c r="K480" t="s">
        <v>485</v>
      </c>
      <c r="L480" s="9" t="s">
        <v>664</v>
      </c>
      <c r="M480" s="263" t="s">
        <v>730</v>
      </c>
      <c r="N480" s="9" t="s">
        <v>614</v>
      </c>
      <c r="O480" s="9" t="s">
        <v>614</v>
      </c>
      <c r="P480" s="9">
        <v>120</v>
      </c>
      <c r="Q480" s="9" t="s">
        <v>343</v>
      </c>
      <c r="R480" s="246">
        <v>2.4900000000000002</v>
      </c>
      <c r="S480" s="246">
        <f>R480/1.2</f>
        <v>2.0750000000000002</v>
      </c>
      <c r="T480" s="246">
        <f>S480*'edible cooking yield factors'!F43</f>
        <v>1.7637500000000002</v>
      </c>
      <c r="U480" s="9"/>
    </row>
    <row r="481" spans="1:21">
      <c r="A481" s="13" t="s">
        <v>479</v>
      </c>
      <c r="B481" s="13" t="s">
        <v>336</v>
      </c>
      <c r="C481" t="s">
        <v>337</v>
      </c>
      <c r="D481" t="s">
        <v>338</v>
      </c>
      <c r="E481" s="261">
        <v>191119</v>
      </c>
      <c r="F481" t="s">
        <v>632</v>
      </c>
      <c r="G481" t="s">
        <v>474</v>
      </c>
      <c r="H481" s="14" t="s">
        <v>339</v>
      </c>
      <c r="I481" t="s">
        <v>340</v>
      </c>
      <c r="J481" t="s">
        <v>611</v>
      </c>
      <c r="K481" t="s">
        <v>485</v>
      </c>
      <c r="L481" s="9" t="s">
        <v>664</v>
      </c>
      <c r="M481" s="263" t="s">
        <v>730</v>
      </c>
      <c r="N481" s="9" t="s">
        <v>614</v>
      </c>
      <c r="O481" s="9" t="s">
        <v>614</v>
      </c>
      <c r="P481" s="9">
        <v>120</v>
      </c>
      <c r="Q481" s="9" t="s">
        <v>343</v>
      </c>
      <c r="R481" s="246">
        <v>1.7</v>
      </c>
      <c r="S481" s="246">
        <f>R481/1.2</f>
        <v>1.4166666666666667</v>
      </c>
      <c r="T481" s="246">
        <f>S481*'edible cooking yield factors'!F43</f>
        <v>1.2041666666666666</v>
      </c>
      <c r="U481" s="9"/>
    </row>
    <row r="482" spans="1:21">
      <c r="A482" s="13" t="s">
        <v>479</v>
      </c>
      <c r="B482" s="13" t="s">
        <v>336</v>
      </c>
      <c r="C482" t="s">
        <v>337</v>
      </c>
      <c r="D482" t="s">
        <v>338</v>
      </c>
      <c r="E482" s="261">
        <v>191119</v>
      </c>
      <c r="F482" t="s">
        <v>632</v>
      </c>
      <c r="G482" t="s">
        <v>474</v>
      </c>
      <c r="H482" s="14" t="s">
        <v>339</v>
      </c>
      <c r="I482" t="s">
        <v>610</v>
      </c>
      <c r="J482" t="s">
        <v>611</v>
      </c>
      <c r="K482" t="s">
        <v>485</v>
      </c>
      <c r="L482" s="9" t="s">
        <v>665</v>
      </c>
      <c r="M482" s="263" t="str">
        <f>'common foods'!D46</f>
        <v>02053</v>
      </c>
      <c r="N482" s="9" t="s">
        <v>481</v>
      </c>
      <c r="O482" s="9" t="s">
        <v>342</v>
      </c>
      <c r="P482" s="9">
        <v>650</v>
      </c>
      <c r="Q482" s="9" t="s">
        <v>343</v>
      </c>
      <c r="R482" s="246">
        <v>3.69</v>
      </c>
      <c r="S482" s="246">
        <f>R482/6.5</f>
        <v>0.56769230769230772</v>
      </c>
      <c r="T482" s="246">
        <f>S482*'edible cooking yield factors'!F26</f>
        <v>0.56769230769230772</v>
      </c>
      <c r="U482" s="9"/>
    </row>
    <row r="483" spans="1:21">
      <c r="A483" s="13" t="s">
        <v>479</v>
      </c>
      <c r="B483" s="13" t="s">
        <v>336</v>
      </c>
      <c r="C483" t="s">
        <v>337</v>
      </c>
      <c r="D483" t="s">
        <v>338</v>
      </c>
      <c r="E483" s="261">
        <v>191119</v>
      </c>
      <c r="F483" t="s">
        <v>632</v>
      </c>
      <c r="G483" t="s">
        <v>474</v>
      </c>
      <c r="H483" s="14" t="s">
        <v>339</v>
      </c>
      <c r="I483" t="s">
        <v>346</v>
      </c>
      <c r="J483" t="s">
        <v>611</v>
      </c>
      <c r="K483" t="s">
        <v>485</v>
      </c>
      <c r="L483" s="9" t="s">
        <v>665</v>
      </c>
      <c r="M483" s="263" t="s">
        <v>741</v>
      </c>
      <c r="N483" s="9" t="s">
        <v>481</v>
      </c>
      <c r="O483" s="9" t="s">
        <v>342</v>
      </c>
      <c r="P483" s="9">
        <v>650</v>
      </c>
      <c r="Q483" s="9" t="s">
        <v>343</v>
      </c>
      <c r="R483" s="246">
        <v>3.99</v>
      </c>
      <c r="S483" s="246">
        <f>R483/6.5</f>
        <v>0.61384615384615393</v>
      </c>
      <c r="T483" s="246">
        <f>S483*'edible cooking yield factors'!F26</f>
        <v>0.61384615384615393</v>
      </c>
      <c r="U483" s="9"/>
    </row>
    <row r="484" spans="1:21">
      <c r="A484" s="13" t="s">
        <v>479</v>
      </c>
      <c r="B484" s="13" t="s">
        <v>336</v>
      </c>
      <c r="C484" t="s">
        <v>337</v>
      </c>
      <c r="D484" t="s">
        <v>338</v>
      </c>
      <c r="E484" s="261">
        <v>191119</v>
      </c>
      <c r="F484" t="s">
        <v>632</v>
      </c>
      <c r="G484" t="s">
        <v>474</v>
      </c>
      <c r="H484" s="14" t="s">
        <v>339</v>
      </c>
      <c r="I484" t="s">
        <v>340</v>
      </c>
      <c r="J484" t="s">
        <v>611</v>
      </c>
      <c r="K484" t="s">
        <v>485</v>
      </c>
      <c r="L484" s="9" t="s">
        <v>665</v>
      </c>
      <c r="M484" s="263" t="s">
        <v>741</v>
      </c>
      <c r="N484" s="9" t="s">
        <v>340</v>
      </c>
      <c r="O484" s="9" t="s">
        <v>342</v>
      </c>
      <c r="P484" s="9">
        <v>750</v>
      </c>
      <c r="Q484" s="9" t="s">
        <v>343</v>
      </c>
      <c r="R484" s="246">
        <v>3</v>
      </c>
      <c r="S484" s="246">
        <f>R484/7.5</f>
        <v>0.4</v>
      </c>
      <c r="T484" s="246">
        <f>S484*'edible cooking yield factors'!F26</f>
        <v>0.4</v>
      </c>
      <c r="U484" s="9"/>
    </row>
    <row r="485" spans="1:21">
      <c r="A485" s="13" t="s">
        <v>479</v>
      </c>
      <c r="B485" s="13" t="s">
        <v>336</v>
      </c>
      <c r="C485" t="s">
        <v>337</v>
      </c>
      <c r="D485" t="s">
        <v>338</v>
      </c>
      <c r="E485" s="261">
        <v>191119</v>
      </c>
      <c r="F485" t="s">
        <v>632</v>
      </c>
      <c r="G485" t="s">
        <v>474</v>
      </c>
      <c r="H485" s="14" t="s">
        <v>339</v>
      </c>
      <c r="I485" t="s">
        <v>610</v>
      </c>
      <c r="J485" t="s">
        <v>611</v>
      </c>
      <c r="K485" t="s">
        <v>640</v>
      </c>
      <c r="L485" s="9" t="s">
        <v>666</v>
      </c>
      <c r="M485" s="263" t="str">
        <f>'common foods'!D122</f>
        <v>05101</v>
      </c>
      <c r="N485" s="9" t="s">
        <v>481</v>
      </c>
      <c r="O485" s="9" t="s">
        <v>342</v>
      </c>
      <c r="P485" s="9">
        <v>400</v>
      </c>
      <c r="Q485" s="9" t="s">
        <v>343</v>
      </c>
      <c r="R485" s="246">
        <v>0.89</v>
      </c>
      <c r="S485" s="246">
        <f>R485/4</f>
        <v>0.2225</v>
      </c>
      <c r="T485" s="246">
        <f>S485*'edible cooking yield factors'!F108</f>
        <v>0.13350000000000001</v>
      </c>
      <c r="U485" s="9"/>
    </row>
    <row r="486" spans="1:21">
      <c r="A486" s="13" t="s">
        <v>479</v>
      </c>
      <c r="B486" s="13" t="s">
        <v>336</v>
      </c>
      <c r="C486" t="s">
        <v>337</v>
      </c>
      <c r="D486" t="s">
        <v>338</v>
      </c>
      <c r="E486" s="261">
        <v>191119</v>
      </c>
      <c r="F486" t="s">
        <v>632</v>
      </c>
      <c r="G486" t="s">
        <v>474</v>
      </c>
      <c r="H486" s="14" t="s">
        <v>339</v>
      </c>
      <c r="I486" t="s">
        <v>346</v>
      </c>
      <c r="J486" t="s">
        <v>611</v>
      </c>
      <c r="K486" t="s">
        <v>640</v>
      </c>
      <c r="L486" s="9" t="s">
        <v>666</v>
      </c>
      <c r="M486" s="263" t="s">
        <v>743</v>
      </c>
      <c r="N486" s="9" t="s">
        <v>481</v>
      </c>
      <c r="O486" s="9" t="s">
        <v>342</v>
      </c>
      <c r="P486" s="9">
        <v>400</v>
      </c>
      <c r="Q486" s="9" t="s">
        <v>343</v>
      </c>
      <c r="R486" s="246">
        <v>1.0900000000000001</v>
      </c>
      <c r="S486" s="246">
        <f>R486/4</f>
        <v>0.27250000000000002</v>
      </c>
      <c r="T486" s="246">
        <f>S486*'edible cooking yield factors'!F108</f>
        <v>0.16350000000000001</v>
      </c>
      <c r="U486" s="9"/>
    </row>
    <row r="487" spans="1:21">
      <c r="A487" s="13" t="s">
        <v>479</v>
      </c>
      <c r="B487" s="13" t="s">
        <v>336</v>
      </c>
      <c r="C487" t="s">
        <v>337</v>
      </c>
      <c r="D487" t="s">
        <v>338</v>
      </c>
      <c r="E487" s="261">
        <v>191119</v>
      </c>
      <c r="F487" t="s">
        <v>632</v>
      </c>
      <c r="G487" t="s">
        <v>474</v>
      </c>
      <c r="H487" s="14" t="s">
        <v>339</v>
      </c>
      <c r="I487" t="s">
        <v>340</v>
      </c>
      <c r="J487" t="s">
        <v>611</v>
      </c>
      <c r="K487" t="s">
        <v>640</v>
      </c>
      <c r="L487" s="9" t="s">
        <v>666</v>
      </c>
      <c r="M487" s="263" t="s">
        <v>743</v>
      </c>
      <c r="N487" s="9" t="s">
        <v>668</v>
      </c>
      <c r="O487" s="9" t="s">
        <v>344</v>
      </c>
      <c r="P487" s="9">
        <v>400</v>
      </c>
      <c r="Q487" s="9" t="s">
        <v>343</v>
      </c>
      <c r="R487" s="246">
        <v>1.7</v>
      </c>
      <c r="S487" s="246">
        <f>R487/4</f>
        <v>0.42499999999999999</v>
      </c>
      <c r="T487" s="246">
        <f>S487*'edible cooking yield factors'!F108</f>
        <v>0.255</v>
      </c>
      <c r="U487" s="9"/>
    </row>
    <row r="488" spans="1:21">
      <c r="A488" s="13" t="s">
        <v>479</v>
      </c>
      <c r="B488" s="13" t="s">
        <v>336</v>
      </c>
      <c r="C488" t="s">
        <v>337</v>
      </c>
      <c r="D488" t="s">
        <v>338</v>
      </c>
      <c r="E488" s="261">
        <v>191119</v>
      </c>
      <c r="F488" t="s">
        <v>632</v>
      </c>
      <c r="G488" t="s">
        <v>474</v>
      </c>
      <c r="H488" s="14" t="s">
        <v>339</v>
      </c>
      <c r="I488" t="s">
        <v>610</v>
      </c>
      <c r="J488" t="s">
        <v>611</v>
      </c>
      <c r="K488" t="s">
        <v>640</v>
      </c>
      <c r="L488" t="s">
        <v>667</v>
      </c>
      <c r="M488" s="264" t="str">
        <f>'common foods'!D118</f>
        <v>05097</v>
      </c>
      <c r="N488" t="s">
        <v>669</v>
      </c>
      <c r="O488" t="s">
        <v>344</v>
      </c>
      <c r="P488">
        <v>340</v>
      </c>
      <c r="Q488" t="s">
        <v>343</v>
      </c>
      <c r="R488" s="242">
        <v>7.69</v>
      </c>
      <c r="S488" s="242">
        <f>R488/3.4</f>
        <v>2.2617647058823529</v>
      </c>
      <c r="T488" s="242">
        <f>S488*'edible cooking yield factors'!F118</f>
        <v>2.2617647058823529</v>
      </c>
    </row>
    <row r="489" spans="1:21">
      <c r="A489" s="13" t="s">
        <v>479</v>
      </c>
      <c r="B489" s="13" t="s">
        <v>336</v>
      </c>
      <c r="C489" t="s">
        <v>337</v>
      </c>
      <c r="D489" t="s">
        <v>338</v>
      </c>
      <c r="E489" s="261">
        <v>191119</v>
      </c>
      <c r="F489" t="s">
        <v>632</v>
      </c>
      <c r="G489" t="s">
        <v>474</v>
      </c>
      <c r="H489" s="14" t="s">
        <v>339</v>
      </c>
      <c r="I489" t="s">
        <v>346</v>
      </c>
      <c r="J489" t="s">
        <v>611</v>
      </c>
      <c r="K489" t="s">
        <v>640</v>
      </c>
      <c r="L489" t="s">
        <v>667</v>
      </c>
      <c r="M489" s="264" t="s">
        <v>422</v>
      </c>
      <c r="N489" t="s">
        <v>669</v>
      </c>
      <c r="O489" t="s">
        <v>344</v>
      </c>
      <c r="P489">
        <v>340</v>
      </c>
      <c r="Q489" t="s">
        <v>343</v>
      </c>
      <c r="R489" s="242">
        <v>7.89</v>
      </c>
      <c r="S489" s="242">
        <f>R489/3.4</f>
        <v>2.3205882352941174</v>
      </c>
      <c r="T489" s="242">
        <f>S489*'edible cooking yield factors'!F118</f>
        <v>2.3205882352941174</v>
      </c>
    </row>
    <row r="490" spans="1:21">
      <c r="A490" s="13" t="s">
        <v>479</v>
      </c>
      <c r="B490" s="13" t="s">
        <v>336</v>
      </c>
      <c r="C490" t="s">
        <v>337</v>
      </c>
      <c r="D490" t="s">
        <v>338</v>
      </c>
      <c r="E490" s="261">
        <v>191119</v>
      </c>
      <c r="F490" t="s">
        <v>632</v>
      </c>
      <c r="G490" t="s">
        <v>474</v>
      </c>
      <c r="H490" s="14" t="s">
        <v>339</v>
      </c>
      <c r="I490" t="s">
        <v>340</v>
      </c>
      <c r="J490" t="s">
        <v>611</v>
      </c>
      <c r="K490" t="s">
        <v>640</v>
      </c>
      <c r="L490" t="s">
        <v>667</v>
      </c>
      <c r="M490" s="264" t="s">
        <v>422</v>
      </c>
      <c r="N490" t="s">
        <v>622</v>
      </c>
      <c r="O490" t="s">
        <v>342</v>
      </c>
      <c r="P490">
        <v>500</v>
      </c>
      <c r="Q490" t="s">
        <v>343</v>
      </c>
      <c r="R490" s="242">
        <v>6</v>
      </c>
      <c r="S490" s="242">
        <f>R490/5</f>
        <v>1.2</v>
      </c>
      <c r="T490" s="242">
        <f>S490*'edible cooking yield factors'!F118</f>
        <v>1.2</v>
      </c>
    </row>
    <row r="491" spans="1:21">
      <c r="A491" s="13" t="s">
        <v>479</v>
      </c>
      <c r="B491" s="13" t="s">
        <v>336</v>
      </c>
      <c r="C491" t="s">
        <v>337</v>
      </c>
      <c r="D491" t="s">
        <v>338</v>
      </c>
      <c r="E491" s="261">
        <v>191119</v>
      </c>
      <c r="F491" t="s">
        <v>632</v>
      </c>
      <c r="G491" t="s">
        <v>474</v>
      </c>
      <c r="H491" s="14" t="s">
        <v>339</v>
      </c>
      <c r="I491" t="s">
        <v>610</v>
      </c>
      <c r="J491" t="s">
        <v>611</v>
      </c>
      <c r="K491" t="s">
        <v>487</v>
      </c>
      <c r="L491" t="s">
        <v>718</v>
      </c>
      <c r="M491" s="264" t="str">
        <f>'common foods'!D68</f>
        <v>03070</v>
      </c>
      <c r="N491" t="s">
        <v>670</v>
      </c>
      <c r="O491" t="s">
        <v>344</v>
      </c>
      <c r="P491">
        <v>400</v>
      </c>
      <c r="Q491" t="s">
        <v>343</v>
      </c>
      <c r="R491" s="242">
        <v>3.69</v>
      </c>
      <c r="S491" s="242">
        <f>R491/4</f>
        <v>0.92249999999999999</v>
      </c>
      <c r="T491" s="242">
        <f>S491*'edible cooking yield factors'!F68</f>
        <v>0.92249999999999999</v>
      </c>
    </row>
    <row r="492" spans="1:21">
      <c r="A492" s="13" t="s">
        <v>479</v>
      </c>
      <c r="B492" s="13" t="s">
        <v>336</v>
      </c>
      <c r="C492" t="s">
        <v>337</v>
      </c>
      <c r="D492" t="s">
        <v>338</v>
      </c>
      <c r="E492" s="261">
        <v>191119</v>
      </c>
      <c r="F492" t="s">
        <v>632</v>
      </c>
      <c r="G492" t="s">
        <v>474</v>
      </c>
      <c r="H492" s="14" t="s">
        <v>339</v>
      </c>
      <c r="I492" t="s">
        <v>346</v>
      </c>
      <c r="J492" t="s">
        <v>611</v>
      </c>
      <c r="K492" t="s">
        <v>487</v>
      </c>
      <c r="L492" t="s">
        <v>718</v>
      </c>
      <c r="M492" s="264" t="s">
        <v>720</v>
      </c>
      <c r="N492" t="s">
        <v>670</v>
      </c>
      <c r="O492" t="s">
        <v>344</v>
      </c>
      <c r="P492">
        <v>400</v>
      </c>
      <c r="Q492" t="s">
        <v>343</v>
      </c>
      <c r="R492" s="242">
        <v>3.69</v>
      </c>
      <c r="S492" s="242">
        <f>R492/4</f>
        <v>0.92249999999999999</v>
      </c>
      <c r="T492" s="242">
        <f>S492*'edible cooking yield factors'!F68</f>
        <v>0.92249999999999999</v>
      </c>
    </row>
    <row r="493" spans="1:21">
      <c r="A493" s="13" t="s">
        <v>479</v>
      </c>
      <c r="B493" s="13" t="s">
        <v>336</v>
      </c>
      <c r="C493" t="s">
        <v>337</v>
      </c>
      <c r="D493" t="s">
        <v>338</v>
      </c>
      <c r="E493" s="261">
        <v>191119</v>
      </c>
      <c r="F493" t="s">
        <v>632</v>
      </c>
      <c r="G493" t="s">
        <v>474</v>
      </c>
      <c r="H493" s="14" t="s">
        <v>339</v>
      </c>
      <c r="I493" t="s">
        <v>340</v>
      </c>
      <c r="J493" t="s">
        <v>611</v>
      </c>
      <c r="K493" t="s">
        <v>487</v>
      </c>
      <c r="L493" t="s">
        <v>718</v>
      </c>
      <c r="M493" s="264" t="s">
        <v>720</v>
      </c>
      <c r="N493" t="s">
        <v>614</v>
      </c>
      <c r="O493" s="9" t="s">
        <v>614</v>
      </c>
      <c r="P493" s="9">
        <v>393.3</v>
      </c>
      <c r="Q493" s="9" t="s">
        <v>343</v>
      </c>
      <c r="R493" s="246">
        <v>4</v>
      </c>
      <c r="S493" s="246">
        <f>R493/3.933</f>
        <v>1.0170353419781337</v>
      </c>
      <c r="T493" s="246">
        <f>S493/1</f>
        <v>1.0170353419781337</v>
      </c>
    </row>
    <row r="494" spans="1:21">
      <c r="A494" s="13" t="s">
        <v>479</v>
      </c>
      <c r="B494" s="13" t="s">
        <v>336</v>
      </c>
      <c r="C494" t="s">
        <v>337</v>
      </c>
      <c r="D494" t="s">
        <v>338</v>
      </c>
      <c r="E494" s="261">
        <v>191119</v>
      </c>
      <c r="F494" t="s">
        <v>632</v>
      </c>
      <c r="G494" t="s">
        <v>474</v>
      </c>
      <c r="H494" s="14" t="s">
        <v>339</v>
      </c>
      <c r="I494" t="s">
        <v>610</v>
      </c>
      <c r="J494" t="s">
        <v>611</v>
      </c>
      <c r="K494" t="s">
        <v>774</v>
      </c>
      <c r="L494" t="s">
        <v>671</v>
      </c>
      <c r="M494" s="264" t="str">
        <f>'common foods'!D82</f>
        <v>04068</v>
      </c>
      <c r="N494" t="s">
        <v>491</v>
      </c>
      <c r="O494" t="s">
        <v>344</v>
      </c>
      <c r="P494">
        <v>1000</v>
      </c>
      <c r="Q494" t="s">
        <v>343</v>
      </c>
      <c r="R494" s="242">
        <v>3.19</v>
      </c>
      <c r="S494" s="242">
        <f>R494/10</f>
        <v>0.31900000000000001</v>
      </c>
      <c r="T494" s="242">
        <f>S494*'edible cooking yield factors'!F82</f>
        <v>0.31900000000000001</v>
      </c>
    </row>
    <row r="495" spans="1:21">
      <c r="A495" s="13" t="s">
        <v>479</v>
      </c>
      <c r="B495" s="13" t="s">
        <v>336</v>
      </c>
      <c r="C495" t="s">
        <v>337</v>
      </c>
      <c r="D495" t="s">
        <v>338</v>
      </c>
      <c r="E495" s="261">
        <v>191119</v>
      </c>
      <c r="F495" t="s">
        <v>632</v>
      </c>
      <c r="G495" t="s">
        <v>474</v>
      </c>
      <c r="H495" s="14" t="s">
        <v>339</v>
      </c>
      <c r="I495" t="s">
        <v>346</v>
      </c>
      <c r="J495" t="s">
        <v>611</v>
      </c>
      <c r="K495" t="s">
        <v>774</v>
      </c>
      <c r="L495" t="s">
        <v>671</v>
      </c>
      <c r="M495" s="264" t="s">
        <v>703</v>
      </c>
      <c r="N495" t="s">
        <v>491</v>
      </c>
      <c r="O495" t="s">
        <v>344</v>
      </c>
      <c r="P495">
        <v>1000</v>
      </c>
      <c r="Q495" t="s">
        <v>343</v>
      </c>
      <c r="R495" s="242">
        <v>3.39</v>
      </c>
      <c r="S495" s="242">
        <f>R495/10</f>
        <v>0.33900000000000002</v>
      </c>
      <c r="T495" s="242">
        <f>S495*'edible cooking yield factors'!F82</f>
        <v>0.33900000000000002</v>
      </c>
    </row>
    <row r="496" spans="1:21">
      <c r="A496" s="13" t="s">
        <v>479</v>
      </c>
      <c r="B496" s="13" t="s">
        <v>336</v>
      </c>
      <c r="C496" t="s">
        <v>337</v>
      </c>
      <c r="D496" t="s">
        <v>338</v>
      </c>
      <c r="E496" s="261">
        <v>191119</v>
      </c>
      <c r="F496" t="s">
        <v>632</v>
      </c>
      <c r="G496" t="s">
        <v>474</v>
      </c>
      <c r="H496" s="14" t="s">
        <v>339</v>
      </c>
      <c r="I496" t="s">
        <v>340</v>
      </c>
      <c r="J496" t="s">
        <v>611</v>
      </c>
      <c r="K496" t="s">
        <v>774</v>
      </c>
      <c r="L496" t="s">
        <v>671</v>
      </c>
      <c r="M496" s="264" t="s">
        <v>703</v>
      </c>
      <c r="N496" t="s">
        <v>491</v>
      </c>
      <c r="O496" t="s">
        <v>344</v>
      </c>
      <c r="P496">
        <v>1000</v>
      </c>
      <c r="Q496" t="s">
        <v>343</v>
      </c>
      <c r="R496" s="242">
        <v>3.4</v>
      </c>
      <c r="S496" s="242">
        <f>R496/10</f>
        <v>0.33999999999999997</v>
      </c>
      <c r="T496" s="242">
        <f>S496*'edible cooking yield factors'!F82</f>
        <v>0.33999999999999997</v>
      </c>
    </row>
    <row r="497" spans="1:20">
      <c r="A497" s="13" t="s">
        <v>479</v>
      </c>
      <c r="B497" s="13" t="s">
        <v>336</v>
      </c>
      <c r="C497" t="s">
        <v>337</v>
      </c>
      <c r="D497" t="s">
        <v>338</v>
      </c>
      <c r="E497" s="261">
        <v>191119</v>
      </c>
      <c r="F497" t="s">
        <v>632</v>
      </c>
      <c r="G497" t="s">
        <v>474</v>
      </c>
      <c r="H497" s="14" t="s">
        <v>339</v>
      </c>
      <c r="I497" t="s">
        <v>610</v>
      </c>
      <c r="J497" t="s">
        <v>611</v>
      </c>
      <c r="K497" t="s">
        <v>640</v>
      </c>
      <c r="L497" t="s">
        <v>672</v>
      </c>
      <c r="M497" s="264" t="s">
        <v>445</v>
      </c>
      <c r="N497" t="s">
        <v>673</v>
      </c>
      <c r="O497" t="s">
        <v>344</v>
      </c>
      <c r="P497">
        <v>450</v>
      </c>
      <c r="Q497" t="s">
        <v>343</v>
      </c>
      <c r="R497" s="242">
        <v>2.79</v>
      </c>
      <c r="S497" s="242">
        <f>R497/4.5</f>
        <v>0.62</v>
      </c>
      <c r="T497" s="242">
        <f>S497*'edible cooking yield factors'!F120</f>
        <v>0.62</v>
      </c>
    </row>
    <row r="498" spans="1:20">
      <c r="A498" s="13" t="s">
        <v>479</v>
      </c>
      <c r="B498" s="13" t="s">
        <v>336</v>
      </c>
      <c r="C498" t="s">
        <v>337</v>
      </c>
      <c r="D498" t="s">
        <v>338</v>
      </c>
      <c r="E498" s="261">
        <v>191119</v>
      </c>
      <c r="F498" t="s">
        <v>632</v>
      </c>
      <c r="G498" t="s">
        <v>474</v>
      </c>
      <c r="H498" s="14" t="s">
        <v>339</v>
      </c>
      <c r="I498" t="s">
        <v>346</v>
      </c>
      <c r="J498" t="s">
        <v>611</v>
      </c>
      <c r="K498" t="s">
        <v>640</v>
      </c>
      <c r="L498" t="s">
        <v>672</v>
      </c>
      <c r="M498" s="264" t="s">
        <v>445</v>
      </c>
      <c r="N498" t="s">
        <v>673</v>
      </c>
      <c r="O498" t="s">
        <v>344</v>
      </c>
      <c r="P498">
        <v>450</v>
      </c>
      <c r="Q498" t="s">
        <v>343</v>
      </c>
      <c r="R498" s="242">
        <v>3.29</v>
      </c>
      <c r="S498" s="242">
        <f>R498/4.5</f>
        <v>0.73111111111111116</v>
      </c>
      <c r="T498" s="242">
        <f>S498*'edible cooking yield factors'!F120</f>
        <v>0.73111111111111116</v>
      </c>
    </row>
    <row r="499" spans="1:20">
      <c r="A499" s="13" t="s">
        <v>479</v>
      </c>
      <c r="B499" s="13" t="s">
        <v>336</v>
      </c>
      <c r="C499" t="s">
        <v>337</v>
      </c>
      <c r="D499" t="s">
        <v>338</v>
      </c>
      <c r="E499" s="261">
        <v>191119</v>
      </c>
      <c r="F499" t="s">
        <v>632</v>
      </c>
      <c r="G499" t="s">
        <v>474</v>
      </c>
      <c r="H499" s="14" t="s">
        <v>339</v>
      </c>
      <c r="I499" t="s">
        <v>340</v>
      </c>
      <c r="J499" t="s">
        <v>611</v>
      </c>
      <c r="K499" t="s">
        <v>640</v>
      </c>
      <c r="L499" t="s">
        <v>672</v>
      </c>
      <c r="M499" s="264" t="s">
        <v>445</v>
      </c>
      <c r="N499" t="s">
        <v>673</v>
      </c>
      <c r="O499" t="s">
        <v>344</v>
      </c>
      <c r="P499">
        <v>450</v>
      </c>
      <c r="Q499" t="s">
        <v>343</v>
      </c>
      <c r="R499" s="242">
        <v>4.1900000000000004</v>
      </c>
      <c r="S499" s="242">
        <f>R499/4.5</f>
        <v>0.93111111111111122</v>
      </c>
      <c r="T499" s="242">
        <f>S499*'edible cooking yield factors'!F120</f>
        <v>0.93111111111111122</v>
      </c>
    </row>
    <row r="500" spans="1:20">
      <c r="A500" s="13" t="s">
        <v>479</v>
      </c>
      <c r="B500" s="13" t="s">
        <v>336</v>
      </c>
      <c r="C500" t="s">
        <v>337</v>
      </c>
      <c r="D500" t="s">
        <v>338</v>
      </c>
      <c r="E500" s="261">
        <v>191119</v>
      </c>
      <c r="F500" t="s">
        <v>632</v>
      </c>
      <c r="G500" t="s">
        <v>474</v>
      </c>
      <c r="H500" s="14" t="s">
        <v>756</v>
      </c>
      <c r="I500" t="s">
        <v>755</v>
      </c>
      <c r="J500" t="s">
        <v>611</v>
      </c>
      <c r="K500" t="s">
        <v>725</v>
      </c>
      <c r="L500" t="s">
        <v>674</v>
      </c>
      <c r="M500" s="264">
        <f>'common foods'!D192</f>
        <v>12001</v>
      </c>
      <c r="N500" t="s">
        <v>757</v>
      </c>
      <c r="O500" t="s">
        <v>344</v>
      </c>
      <c r="P500">
        <v>100</v>
      </c>
      <c r="Q500" t="s">
        <v>343</v>
      </c>
      <c r="R500" s="242">
        <v>19.989999999999998</v>
      </c>
      <c r="S500" s="248">
        <f>R500/100</f>
        <v>0.19989999999999999</v>
      </c>
      <c r="T500" s="248">
        <f>S500/1</f>
        <v>0.19989999999999999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225</vt:i4>
      </vt:variant>
    </vt:vector>
  </HeadingPairs>
  <TitlesOfParts>
    <vt:vector size="235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Constraints Planetary_F</vt:lpstr>
      <vt:lpstr>Constraints Planetary_V</vt:lpstr>
      <vt:lpstr>food prices</vt:lpstr>
      <vt:lpstr>food prices to use</vt:lpstr>
      <vt:lpstr>'nutrient targets'!_GoBack</vt:lpstr>
      <vt:lpstr>'food prices to use'!FL_10_12</vt:lpstr>
      <vt:lpstr>'food prices to use'!FL_100_12</vt:lpstr>
      <vt:lpstr>'food prices to use'!FL_101_12</vt:lpstr>
      <vt:lpstr>'food prices to use'!FL_102_12</vt:lpstr>
      <vt:lpstr>'food prices to use'!FL_103_12</vt:lpstr>
      <vt:lpstr>'food prices to use'!FL_104_12</vt:lpstr>
      <vt:lpstr>'food prices to use'!FL_105_12</vt:lpstr>
      <vt:lpstr>'food prices to use'!FL_106_12</vt:lpstr>
      <vt:lpstr>'food prices to use'!FL_107_12</vt:lpstr>
      <vt:lpstr>'food prices to use'!FL_108_12</vt:lpstr>
      <vt:lpstr>'food prices to use'!FL_109_12</vt:lpstr>
      <vt:lpstr>'food prices to use'!FL_11_12</vt:lpstr>
      <vt:lpstr>'food prices to use'!FL_110_12</vt:lpstr>
      <vt:lpstr>'food prices to use'!FL_111_12</vt:lpstr>
      <vt:lpstr>'food prices to use'!FL_112_12</vt:lpstr>
      <vt:lpstr>'food prices to use'!FL_113_12</vt:lpstr>
      <vt:lpstr>'food prices to use'!FL_114_12</vt:lpstr>
      <vt:lpstr>'food prices to use'!FL_115_12</vt:lpstr>
      <vt:lpstr>'food prices to use'!FL_117_12</vt:lpstr>
      <vt:lpstr>'food prices to use'!FL_118_12</vt:lpstr>
      <vt:lpstr>'food prices to use'!FL_119_12</vt:lpstr>
      <vt:lpstr>'food prices to use'!FL_12_12</vt:lpstr>
      <vt:lpstr>'food prices to use'!FL_120_12</vt:lpstr>
      <vt:lpstr>'food prices to use'!FL_121_12</vt:lpstr>
      <vt:lpstr>'food prices to use'!FL_122_12</vt:lpstr>
      <vt:lpstr>'food prices to use'!FL_123_12</vt:lpstr>
      <vt:lpstr>'food prices to use'!FL_124_12</vt:lpstr>
      <vt:lpstr>'food prices to use'!FL_125_12</vt:lpstr>
      <vt:lpstr>'food prices to use'!FL_126_12</vt:lpstr>
      <vt:lpstr>'food prices to use'!FL_127_12</vt:lpstr>
      <vt:lpstr>'food prices to use'!FL_128_12</vt:lpstr>
      <vt:lpstr>'food prices to use'!FL_129_12</vt:lpstr>
      <vt:lpstr>'food prices to use'!FL_13_12</vt:lpstr>
      <vt:lpstr>'food prices to use'!FL_130_12</vt:lpstr>
      <vt:lpstr>'food prices to use'!FL_131_12</vt:lpstr>
      <vt:lpstr>'food prices to use'!FL_132_12</vt:lpstr>
      <vt:lpstr>'food prices to use'!FL_133_12</vt:lpstr>
      <vt:lpstr>'food prices to use'!FL_134_12</vt:lpstr>
      <vt:lpstr>'food prices to use'!FL_135_12</vt:lpstr>
      <vt:lpstr>'food prices to use'!FL_136_12</vt:lpstr>
      <vt:lpstr>'food prices to use'!FL_137_12</vt:lpstr>
      <vt:lpstr>'food prices to use'!FL_138_12</vt:lpstr>
      <vt:lpstr>'food prices to use'!FL_139_12</vt:lpstr>
      <vt:lpstr>'food prices to use'!FL_14_12</vt:lpstr>
      <vt:lpstr>'food prices to use'!FL_140_12</vt:lpstr>
      <vt:lpstr>'food prices to use'!FL_141_12</vt:lpstr>
      <vt:lpstr>'food prices to use'!FL_142_12</vt:lpstr>
      <vt:lpstr>'food prices to use'!FL_143_12</vt:lpstr>
      <vt:lpstr>'food prices to use'!FL_144_12</vt:lpstr>
      <vt:lpstr>'food prices to use'!FL_145_12</vt:lpstr>
      <vt:lpstr>'food prices to use'!FL_146_12</vt:lpstr>
      <vt:lpstr>'food prices to use'!FL_147_12</vt:lpstr>
      <vt:lpstr>'food prices to use'!FL_148_12</vt:lpstr>
      <vt:lpstr>'food prices to use'!FL_149_12</vt:lpstr>
      <vt:lpstr>'food prices to use'!FL_15_12</vt:lpstr>
      <vt:lpstr>'food prices to use'!FL_150_12</vt:lpstr>
      <vt:lpstr>'food prices to use'!FL_151_12</vt:lpstr>
      <vt:lpstr>'food prices to use'!FL_152_12</vt:lpstr>
      <vt:lpstr>'food prices to use'!FL_153_12</vt:lpstr>
      <vt:lpstr>'food prices to use'!FL_154_12</vt:lpstr>
      <vt:lpstr>'food prices to use'!FL_155_12</vt:lpstr>
      <vt:lpstr>'food prices to use'!FL_156_12</vt:lpstr>
      <vt:lpstr>'food prices to use'!FL_158_12</vt:lpstr>
      <vt:lpstr>'food prices to use'!FL_159_12</vt:lpstr>
      <vt:lpstr>'food prices to use'!FL_16_12</vt:lpstr>
      <vt:lpstr>'food prices to use'!FL_160_12</vt:lpstr>
      <vt:lpstr>'food prices to use'!FL_161_12</vt:lpstr>
      <vt:lpstr>'food prices to use'!FL_162_12</vt:lpstr>
      <vt:lpstr>'food prices to use'!FL_163_12</vt:lpstr>
      <vt:lpstr>'food prices to use'!FL_164_12</vt:lpstr>
      <vt:lpstr>'food prices to use'!FL_165_12</vt:lpstr>
      <vt:lpstr>'food prices to use'!FL_166_12</vt:lpstr>
      <vt:lpstr>'food prices to use'!FL_167_12</vt:lpstr>
      <vt:lpstr>'food prices to use'!FL_168_12</vt:lpstr>
      <vt:lpstr>'food prices to use'!FL_169_12</vt:lpstr>
      <vt:lpstr>'food prices to use'!FL_17_12</vt:lpstr>
      <vt:lpstr>'food prices to use'!FL_170_12</vt:lpstr>
      <vt:lpstr>'food prices to use'!FL_171_12</vt:lpstr>
      <vt:lpstr>'food prices to use'!FL_172_12</vt:lpstr>
      <vt:lpstr>'food prices to use'!FL_173_12</vt:lpstr>
      <vt:lpstr>'food prices to use'!FL_174_12</vt:lpstr>
      <vt:lpstr>'food prices to use'!FL_175_12</vt:lpstr>
      <vt:lpstr>'food prices to use'!FL_176_12</vt:lpstr>
      <vt:lpstr>'food prices to use'!FL_177_12</vt:lpstr>
      <vt:lpstr>'food prices to use'!FL_178_12</vt:lpstr>
      <vt:lpstr>'food prices to use'!FL_179_12</vt:lpstr>
      <vt:lpstr>'food prices to use'!FL_18_12</vt:lpstr>
      <vt:lpstr>'food prices to use'!FL_180_12</vt:lpstr>
      <vt:lpstr>'food prices to use'!FL_181_12</vt:lpstr>
      <vt:lpstr>'food prices to use'!FL_182_12</vt:lpstr>
      <vt:lpstr>'food prices to use'!FL_183_12</vt:lpstr>
      <vt:lpstr>'food prices to use'!FL_184_12</vt:lpstr>
      <vt:lpstr>'food prices to use'!FL_185_12</vt:lpstr>
      <vt:lpstr>'food prices to use'!FL_186_12</vt:lpstr>
      <vt:lpstr>'food prices to use'!FL_187_12</vt:lpstr>
      <vt:lpstr>'food prices to use'!FL_188_12</vt:lpstr>
      <vt:lpstr>'food prices to use'!FL_189_12</vt:lpstr>
      <vt:lpstr>'food prices to use'!FL_19_12</vt:lpstr>
      <vt:lpstr>'food prices to use'!FL_190_12</vt:lpstr>
      <vt:lpstr>'food prices to use'!FL_191_12</vt:lpstr>
      <vt:lpstr>'food prices to use'!FL_192_12</vt:lpstr>
      <vt:lpstr>'food prices to use'!FL_193_12</vt:lpstr>
      <vt:lpstr>'food prices to use'!FL_194_12</vt:lpstr>
      <vt:lpstr>'food prices to use'!FL_195_12</vt:lpstr>
      <vt:lpstr>'food prices to use'!FL_196_12</vt:lpstr>
      <vt:lpstr>'food prices to use'!FL_197_12</vt:lpstr>
      <vt:lpstr>'food prices to use'!FL_198_12</vt:lpstr>
      <vt:lpstr>'food prices to use'!FL_199_12</vt:lpstr>
      <vt:lpstr>'food prices to use'!FL_20_12</vt:lpstr>
      <vt:lpstr>'food prices to use'!FL_200_12</vt:lpstr>
      <vt:lpstr>'food prices to use'!FL_201_12</vt:lpstr>
      <vt:lpstr>'food prices to use'!FL_202_12</vt:lpstr>
      <vt:lpstr>'food prices to use'!FL_203_12</vt:lpstr>
      <vt:lpstr>'food prices to use'!FL_204_12</vt:lpstr>
      <vt:lpstr>'food prices to use'!FL_205_12</vt:lpstr>
      <vt:lpstr>'food prices to use'!FL_206_12</vt:lpstr>
      <vt:lpstr>'food prices to use'!FL_207_12</vt:lpstr>
      <vt:lpstr>'food prices to use'!FL_208_12</vt:lpstr>
      <vt:lpstr>'food prices to use'!FL_209_12</vt:lpstr>
      <vt:lpstr>'food prices to use'!FL_21_12</vt:lpstr>
      <vt:lpstr>'food prices to use'!FL_210_12</vt:lpstr>
      <vt:lpstr>'food prices to use'!FL_211_12</vt:lpstr>
      <vt:lpstr>'food prices to use'!FL_212_12</vt:lpstr>
      <vt:lpstr>'food prices to use'!FL_213_12</vt:lpstr>
      <vt:lpstr>'food prices to use'!FL_214_12</vt:lpstr>
      <vt:lpstr>'food prices to use'!FL_215_12</vt:lpstr>
      <vt:lpstr>'food prices to use'!FL_216_12</vt:lpstr>
      <vt:lpstr>'food prices to use'!FL_217_12</vt:lpstr>
      <vt:lpstr>'food prices to use'!FL_218_12</vt:lpstr>
      <vt:lpstr>'food prices to use'!FL_219_12</vt:lpstr>
      <vt:lpstr>'food prices to use'!FL_22_12</vt:lpstr>
      <vt:lpstr>'food prices to use'!FL_220_12</vt:lpstr>
      <vt:lpstr>'food prices to use'!FL_221_12</vt:lpstr>
      <vt:lpstr>'food prices to use'!FL_222_12</vt:lpstr>
      <vt:lpstr>'food prices to use'!FL_223_12</vt:lpstr>
      <vt:lpstr>'food prices to use'!FL_224_12</vt:lpstr>
      <vt:lpstr>'food prices to use'!FL_225_12</vt:lpstr>
      <vt:lpstr>'food prices to use'!FL_226_12</vt:lpstr>
      <vt:lpstr>'food prices to use'!FL_227_12</vt:lpstr>
      <vt:lpstr>'food prices to use'!FL_228_12</vt:lpstr>
      <vt:lpstr>'food prices to use'!FL_229_12</vt:lpstr>
      <vt:lpstr>'food prices to use'!FL_23_12</vt:lpstr>
      <vt:lpstr>'food prices to use'!FL_230_12</vt:lpstr>
      <vt:lpstr>'food prices to use'!FL_231_12</vt:lpstr>
      <vt:lpstr>'food prices to use'!FL_232_12</vt:lpstr>
      <vt:lpstr>'food prices to use'!FL_233_12</vt:lpstr>
      <vt:lpstr>'food prices to use'!FL_234_12</vt:lpstr>
      <vt:lpstr>'food prices to use'!FL_235_12</vt:lpstr>
      <vt:lpstr>'food prices to use'!FL_236_12</vt:lpstr>
      <vt:lpstr>'food prices to use'!FL_237_12</vt:lpstr>
      <vt:lpstr>'food prices to use'!FL_238_12</vt:lpstr>
      <vt:lpstr>'food prices to use'!FL_239_12</vt:lpstr>
      <vt:lpstr>'food prices to use'!FL_240_12</vt:lpstr>
      <vt:lpstr>'food prices to use'!FL_241_12</vt:lpstr>
      <vt:lpstr>'food prices to use'!FL_242_12</vt:lpstr>
      <vt:lpstr>'food prices to use'!FL_243_12</vt:lpstr>
      <vt:lpstr>'food prices to use'!FL_244_12</vt:lpstr>
      <vt:lpstr>'food prices to use'!FL_245_12</vt:lpstr>
      <vt:lpstr>'food prices to use'!FL_246_12</vt:lpstr>
      <vt:lpstr>'food prices to use'!FL_247_12</vt:lpstr>
      <vt:lpstr>'food prices to use'!FL_25_12</vt:lpstr>
      <vt:lpstr>'food prices to use'!FL_26_12</vt:lpstr>
      <vt:lpstr>'food prices to use'!FL_27_12</vt:lpstr>
      <vt:lpstr>'food prices to use'!FL_28_12</vt:lpstr>
      <vt:lpstr>'food prices to use'!FL_29_12</vt:lpstr>
      <vt:lpstr>'food prices to use'!FL_3_12</vt:lpstr>
      <vt:lpstr>'food prices to use'!FL_31_12</vt:lpstr>
      <vt:lpstr>'food prices to use'!FL_32_12</vt:lpstr>
      <vt:lpstr>'food prices to use'!FL_33_12</vt:lpstr>
      <vt:lpstr>'food prices to use'!FL_35_12</vt:lpstr>
      <vt:lpstr>'food prices to use'!FL_36_12</vt:lpstr>
      <vt:lpstr>'food prices to use'!FL_37_12</vt:lpstr>
      <vt:lpstr>'food prices to use'!FL_38_12</vt:lpstr>
      <vt:lpstr>'food prices to use'!FL_39_12</vt:lpstr>
      <vt:lpstr>'food prices to use'!FL_4_12</vt:lpstr>
      <vt:lpstr>'food prices to use'!FL_40_12</vt:lpstr>
      <vt:lpstr>'food prices to use'!FL_41_12</vt:lpstr>
      <vt:lpstr>'food prices to use'!FL_42_12</vt:lpstr>
      <vt:lpstr>'food prices to use'!FL_44_12</vt:lpstr>
      <vt:lpstr>'food prices to use'!FL_45_12</vt:lpstr>
      <vt:lpstr>'food prices to use'!FL_46_12</vt:lpstr>
      <vt:lpstr>'food prices to use'!FL_48_12</vt:lpstr>
      <vt:lpstr>'food prices to use'!FL_49_12</vt:lpstr>
      <vt:lpstr>'food prices to use'!FL_5_12</vt:lpstr>
      <vt:lpstr>'food prices to use'!FL_50_12</vt:lpstr>
      <vt:lpstr>'food prices to use'!FL_52_12</vt:lpstr>
      <vt:lpstr>'food prices to use'!FL_53_12</vt:lpstr>
      <vt:lpstr>'food prices to use'!FL_54_12</vt:lpstr>
      <vt:lpstr>'food prices to use'!FL_56_12</vt:lpstr>
      <vt:lpstr>'food prices to use'!FL_57_12</vt:lpstr>
      <vt:lpstr>'food prices to use'!FL_6_12</vt:lpstr>
      <vt:lpstr>'food prices to use'!FL_62_12</vt:lpstr>
      <vt:lpstr>'food prices to use'!FL_63_12</vt:lpstr>
      <vt:lpstr>'food prices to use'!FL_65_12</vt:lpstr>
      <vt:lpstr>'food prices to use'!FL_66_12</vt:lpstr>
      <vt:lpstr>'food prices to use'!FL_67_12</vt:lpstr>
      <vt:lpstr>'food prices to use'!FL_7_12</vt:lpstr>
      <vt:lpstr>'food prices to use'!FL_72_12</vt:lpstr>
      <vt:lpstr>'food prices to use'!FL_74_12</vt:lpstr>
      <vt:lpstr>'food prices to use'!FL_75_12</vt:lpstr>
      <vt:lpstr>'food prices to use'!FL_76_12</vt:lpstr>
      <vt:lpstr>'food prices to use'!FL_77_12</vt:lpstr>
      <vt:lpstr>'food prices to use'!FL_78_12</vt:lpstr>
      <vt:lpstr>'food prices to use'!FL_79_12</vt:lpstr>
      <vt:lpstr>'food prices to use'!FL_80_12</vt:lpstr>
      <vt:lpstr>'food prices to use'!FL_82_12</vt:lpstr>
      <vt:lpstr>'food prices to use'!FL_83_12</vt:lpstr>
      <vt:lpstr>'food prices to use'!FL_84_12</vt:lpstr>
      <vt:lpstr>'food prices to use'!FL_85_12</vt:lpstr>
      <vt:lpstr>'food prices to use'!FL_86_12</vt:lpstr>
      <vt:lpstr>'food prices to use'!FL_87_12</vt:lpstr>
      <vt:lpstr>'food prices to use'!FL_88_12</vt:lpstr>
      <vt:lpstr>'food prices to use'!FL_89_12</vt:lpstr>
      <vt:lpstr>'food prices to use'!FL_9_12</vt:lpstr>
      <vt:lpstr>'food prices to use'!FL_90_12</vt:lpstr>
      <vt:lpstr>'food prices to use'!FL_91_12</vt:lpstr>
      <vt:lpstr>'food prices to use'!FL_92_12</vt:lpstr>
      <vt:lpstr>'food prices to use'!FL_93_12</vt:lpstr>
      <vt:lpstr>'food prices to use'!FL_94_12</vt:lpstr>
      <vt:lpstr>'food prices to use'!FL_95_12</vt:lpstr>
      <vt:lpstr>'food prices to use'!FL_96_12</vt:lpstr>
      <vt:lpstr>'food prices to use'!FL_97_12</vt:lpstr>
      <vt:lpstr>'food prices to use'!FL_98_12</vt:lpstr>
      <vt:lpstr>'food prices to use'!FL_99_12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cp:keywords/>
  <dc:description/>
  <cp:lastModifiedBy>Bruce Kidd</cp:lastModifiedBy>
  <cp:revision/>
  <cp:lastPrinted>2019-10-24T00:12:33Z</cp:lastPrinted>
  <dcterms:created xsi:type="dcterms:W3CDTF">2016-04-18T02:49:41Z</dcterms:created>
  <dcterms:modified xsi:type="dcterms:W3CDTF">2019-12-19T23:07:36Z</dcterms:modified>
  <cp:category/>
  <cp:contentStatus/>
</cp:coreProperties>
</file>