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m_Mac/Documents/GitHub/rover-hardware/BOM/"/>
    </mc:Choice>
  </mc:AlternateContent>
  <xr:revisionPtr revIDLastSave="0" documentId="13_ncr:1_{07A0AFEA-6530-A044-B96F-3839CC477D65}" xr6:coauthVersionLast="34" xr6:coauthVersionMax="34" xr10:uidLastSave="{00000000-0000-0000-0000-000000000000}"/>
  <bookViews>
    <workbookView xWindow="240" yWindow="460" windowWidth="37780" windowHeight="21180" activeTab="10" xr2:uid="{00000000-000D-0000-FFFF-FFFF00000000}"/>
  </bookViews>
  <sheets>
    <sheet name="Total Cost" sheetId="1" r:id="rId1"/>
    <sheet name="Master Elec Box" sheetId="10" r:id="rId2"/>
    <sheet name="Arm Box BOM" sheetId="5" r:id="rId3"/>
    <sheet name="Drive Motor Cables" sheetId="2" r:id="rId4"/>
    <sheet name="Battery Power Cable" sheetId="3" r:id="rId5"/>
    <sheet name="Tools" sheetId="4" r:id="rId6"/>
    <sheet name="I2C Cable" sheetId="7" r:id="rId7"/>
    <sheet name="CAN BUS Cable" sheetId="9" r:id="rId8"/>
    <sheet name="Potential Arm Stuff" sheetId="8" r:id="rId9"/>
    <sheet name="Power Board BOM" sheetId="11" r:id="rId10"/>
    <sheet name="Antenna" sheetId="13" r:id="rId11"/>
    <sheet name="Misc" sheetId="12" r:id="rId12"/>
  </sheets>
  <calcPr calcId="179021" concurrentCalc="0"/>
</workbook>
</file>

<file path=xl/calcChain.xml><?xml version="1.0" encoding="utf-8"?>
<calcChain xmlns="http://schemas.openxmlformats.org/spreadsheetml/2006/main">
  <c r="G6" i="13" l="1"/>
  <c r="G5" i="13"/>
  <c r="G4" i="13"/>
  <c r="G6" i="10"/>
  <c r="G4" i="5"/>
  <c r="G3" i="10"/>
  <c r="J3" i="2"/>
  <c r="J2" i="2"/>
  <c r="J1" i="2"/>
  <c r="G11" i="10"/>
  <c r="G2" i="2"/>
  <c r="H8" i="8"/>
  <c r="H7" i="8"/>
  <c r="G2" i="12"/>
  <c r="G13" i="5"/>
  <c r="G18" i="10"/>
  <c r="G2" i="11"/>
  <c r="G3" i="2"/>
  <c r="G4" i="2"/>
  <c r="G5" i="2"/>
  <c r="G6" i="2"/>
  <c r="E9" i="2"/>
  <c r="G9" i="2"/>
  <c r="G14" i="2"/>
  <c r="G15" i="2"/>
  <c r="G16" i="2"/>
  <c r="G17" i="2"/>
  <c r="E8" i="2"/>
  <c r="G8" i="2"/>
  <c r="E7" i="2"/>
  <c r="G7" i="2"/>
  <c r="H6" i="8"/>
  <c r="H5" i="8"/>
  <c r="H4" i="8"/>
  <c r="G8" i="4"/>
  <c r="G7" i="4"/>
  <c r="G3" i="7"/>
  <c r="G4" i="7"/>
  <c r="D13" i="1"/>
  <c r="C13" i="1"/>
  <c r="B13" i="1"/>
  <c r="G6" i="7"/>
  <c r="G7" i="7"/>
  <c r="J1" i="7"/>
  <c r="D10" i="1"/>
  <c r="C10" i="1"/>
  <c r="B10" i="1"/>
  <c r="G2" i="5"/>
  <c r="G3" i="5"/>
  <c r="G5" i="5"/>
  <c r="G6" i="5"/>
  <c r="G7" i="5"/>
  <c r="G8" i="5"/>
  <c r="G9" i="5"/>
  <c r="G10" i="5"/>
  <c r="G11" i="5"/>
  <c r="G12" i="5"/>
  <c r="J1" i="5"/>
  <c r="G2" i="10"/>
  <c r="G4" i="10"/>
  <c r="G7" i="10"/>
  <c r="G8" i="10"/>
  <c r="G9" i="10"/>
  <c r="G10" i="10"/>
  <c r="G12" i="10"/>
  <c r="G13" i="10"/>
  <c r="G14" i="10"/>
  <c r="G15" i="10"/>
  <c r="G16" i="10"/>
  <c r="G17" i="10"/>
  <c r="J1" i="10"/>
  <c r="D14" i="1"/>
  <c r="G7" i="3"/>
  <c r="C14" i="1"/>
  <c r="G2" i="4"/>
  <c r="G3" i="4"/>
  <c r="G4" i="4"/>
  <c r="G5" i="4"/>
  <c r="G6" i="4"/>
  <c r="J2" i="4"/>
  <c r="D11" i="1"/>
  <c r="J1" i="4"/>
  <c r="C8" i="1"/>
  <c r="D8" i="1"/>
  <c r="G8" i="9"/>
  <c r="G7" i="9"/>
  <c r="G6" i="9"/>
  <c r="G5" i="9"/>
  <c r="G4" i="9"/>
  <c r="G12" i="9"/>
  <c r="H3" i="8"/>
  <c r="G6" i="3"/>
  <c r="G5" i="3"/>
  <c r="G4" i="3"/>
  <c r="G3" i="3"/>
  <c r="G2" i="3"/>
  <c r="C12" i="1"/>
  <c r="B14" i="1"/>
  <c r="J1" i="3"/>
  <c r="B12" i="1"/>
  <c r="D12" i="1"/>
  <c r="B8" i="1"/>
  <c r="B11" i="1"/>
  <c r="C11" i="1"/>
  <c r="B9" i="1"/>
  <c r="B15" i="1"/>
  <c r="D9" i="1"/>
  <c r="D15" i="1"/>
  <c r="C9" i="1"/>
  <c r="C15" i="1"/>
</calcChain>
</file>

<file path=xl/sharedStrings.xml><?xml version="1.0" encoding="utf-8"?>
<sst xmlns="http://schemas.openxmlformats.org/spreadsheetml/2006/main" count="407" uniqueCount="197">
  <si>
    <t>Manufacturer No.</t>
  </si>
  <si>
    <t>Supplier</t>
  </si>
  <si>
    <t>Description</t>
  </si>
  <si>
    <t>Quantity</t>
  </si>
  <si>
    <t>Price</t>
  </si>
  <si>
    <t>Total</t>
  </si>
  <si>
    <t>HD16-9-1939S</t>
  </si>
  <si>
    <t>HD10-9-1939P</t>
  </si>
  <si>
    <t>backshell for 9 position plug</t>
  </si>
  <si>
    <t>M902-2054</t>
  </si>
  <si>
    <t>Compression Nut</t>
  </si>
  <si>
    <t>HD10-9-GKT</t>
  </si>
  <si>
    <t>9 cavity gasket</t>
  </si>
  <si>
    <t>HDC16-9</t>
  </si>
  <si>
    <t>Dust Cap</t>
  </si>
  <si>
    <t>gold stamped and formed pins for connector</t>
  </si>
  <si>
    <t>sealing plug</t>
  </si>
  <si>
    <t>0421-203-04141</t>
  </si>
  <si>
    <t>crimp sleeve for 4 awg connector to become 10 awg</t>
  </si>
  <si>
    <t>0410-241-0406</t>
  </si>
  <si>
    <t>insert seal</t>
  </si>
  <si>
    <t>HDP26-18-6SN</t>
  </si>
  <si>
    <t>Standard Plug 2 4awg, 4 16 awg</t>
  </si>
  <si>
    <t>HDP24-18-6PN</t>
  </si>
  <si>
    <t>Standard receptacle 2 4awg, 4 16 awg</t>
  </si>
  <si>
    <t>Adapter and cable clamp assembly without drain holes</t>
  </si>
  <si>
    <t>16-04978</t>
  </si>
  <si>
    <t>Gasket</t>
  </si>
  <si>
    <t>2414-002-1886</t>
  </si>
  <si>
    <t>lock nut</t>
  </si>
  <si>
    <t>2411-002-1805</t>
  </si>
  <si>
    <t>panel nut</t>
  </si>
  <si>
    <t>0411-310-1605</t>
  </si>
  <si>
    <t>Removal tool</t>
  </si>
  <si>
    <t>0411-353-0805</t>
  </si>
  <si>
    <t>gold plated 8 awg pin</t>
  </si>
  <si>
    <t>Mouser</t>
  </si>
  <si>
    <t>note</t>
  </si>
  <si>
    <t>1060-16-0622</t>
  </si>
  <si>
    <t>Suffix: -L017</t>
  </si>
  <si>
    <t>0460-204-08141</t>
  </si>
  <si>
    <t>0460-204-0490</t>
  </si>
  <si>
    <t>DT04-3P-P006</t>
  </si>
  <si>
    <t>Receptacle, gray, 120Ω resistor</t>
  </si>
  <si>
    <t>Plug, gray, 120Ω resistor</t>
  </si>
  <si>
    <t>DT06-3S-P006</t>
  </si>
  <si>
    <t>Pin, stamped &amp; formed, size 16, gold</t>
  </si>
  <si>
    <t>1060-16-0144</t>
  </si>
  <si>
    <t>Plug, gray, shrink boot adapter</t>
  </si>
  <si>
    <t>Receptacle, gray, shrink boot adapter</t>
  </si>
  <si>
    <t>Wedgelock, orange</t>
  </si>
  <si>
    <t>W3S</t>
  </si>
  <si>
    <t>DT06-3S-E008</t>
  </si>
  <si>
    <t>DT04-3P-E008</t>
  </si>
  <si>
    <t>Manufacturer</t>
  </si>
  <si>
    <t>TE Connectivity</t>
  </si>
  <si>
    <t>Harting</t>
  </si>
  <si>
    <t>Heavy Duty Power Connectors Cable Gland 6-12mm M20 IP68 Plastic</t>
  </si>
  <si>
    <t>P9C-18GBK </t>
  </si>
  <si>
    <t>MRO</t>
  </si>
  <si>
    <t>9 conductor 18AWG</t>
  </si>
  <si>
    <t>One time buy</t>
  </si>
  <si>
    <t>HD16-6-12S-B010</t>
  </si>
  <si>
    <t>Automotive Connectors SZ 12 GREY PLUG CONN</t>
  </si>
  <si>
    <t>Automotive Connectors SZ 12 GREY RECEPT SQUARE FLANGE</t>
  </si>
  <si>
    <t>M902-2191</t>
  </si>
  <si>
    <t>M902-2041</t>
  </si>
  <si>
    <t>M902-2164</t>
  </si>
  <si>
    <t>for 4 cond 12 awg backshell</t>
  </si>
  <si>
    <t>12 awg Stamped and formed contact</t>
  </si>
  <si>
    <t>1062-12-0144</t>
  </si>
  <si>
    <t>for 4 cond 12 awg compression lug</t>
  </si>
  <si>
    <t>To be installed on master elec box</t>
  </si>
  <si>
    <t>P14C-22GBK</t>
  </si>
  <si>
    <t>14 Cond 22 AWG</t>
  </si>
  <si>
    <t>Sparkfun</t>
  </si>
  <si>
    <t>SparkFun Qwiic HAT for Raspberry Pi</t>
  </si>
  <si>
    <t>DEV-14459</t>
  </si>
  <si>
    <t>Qwiic Cable - 50mm</t>
  </si>
  <si>
    <t>PRT-14426</t>
  </si>
  <si>
    <t>NE8FAV-C5</t>
  </si>
  <si>
    <t>neutrik</t>
  </si>
  <si>
    <t>Modular Connectors / Ethernet Connectors RECP CAT5e A series PCBV, 24mm FP to PCB</t>
  </si>
  <si>
    <t>BOB-14589</t>
  </si>
  <si>
    <t>9 position 14AWG-20AWG plug</t>
  </si>
  <si>
    <t>9 position 14AWG-20AWG  square flange receptacle</t>
  </si>
  <si>
    <t>HD10-6-12P</t>
  </si>
  <si>
    <t>SparkFun Differential I2C Breakout</t>
  </si>
  <si>
    <t>adafruit</t>
  </si>
  <si>
    <t>mouser</t>
  </si>
  <si>
    <t>Adafruit Accessories Fine Tip Curved Tweezers - ESD Safe</t>
  </si>
  <si>
    <t>Adafruit Accessories iFixit Essential Electronics Toolkit</t>
  </si>
  <si>
    <t>Video Modules Mini TTL Serial JPEG Camera w/NTSC Video</t>
  </si>
  <si>
    <t>Nice to have</t>
  </si>
  <si>
    <t>Adafruit Accessories Black Nylon Screw + Stand-off Set</t>
  </si>
  <si>
    <t>Keystone</t>
  </si>
  <si>
    <t>Standoffs &amp; Spacers M/F NYLON STANDOFF 4-40 1.00 L</t>
  </si>
  <si>
    <t>Connectors for motors:</t>
  </si>
  <si>
    <t>Connectors for battery:</t>
  </si>
  <si>
    <t>Tools:</t>
  </si>
  <si>
    <t>Total:</t>
  </si>
  <si>
    <t>For I2C communication</t>
  </si>
  <si>
    <t>For CAN BUS communication</t>
  </si>
  <si>
    <t># of Attachments</t>
  </si>
  <si>
    <t>Option 1</t>
  </si>
  <si>
    <t>Option 2</t>
  </si>
  <si>
    <t>Option 3</t>
  </si>
  <si>
    <t># of Drive Motors</t>
  </si>
  <si>
    <t>Type of Communication</t>
  </si>
  <si>
    <t>I2C</t>
  </si>
  <si>
    <t>Length of cable rqd (ft)</t>
  </si>
  <si>
    <t>Total 1</t>
  </si>
  <si>
    <t>Total 2</t>
  </si>
  <si>
    <t>Total 3</t>
  </si>
  <si>
    <t>Total 01</t>
  </si>
  <si>
    <t xml:space="preserve">Attachment box w/ connectors: </t>
  </si>
  <si>
    <t xml:space="preserve">Master Elec box w/ receptacles </t>
  </si>
  <si>
    <t>Connectors for Communication</t>
  </si>
  <si>
    <t># Comm Cables</t>
  </si>
  <si>
    <t>Back Plate estimate</t>
  </si>
  <si>
    <t>Junction Box Estimate</t>
  </si>
  <si>
    <t>Comms Accessories:</t>
  </si>
  <si>
    <t>354940-1</t>
  </si>
  <si>
    <t>digikey</t>
  </si>
  <si>
    <t>TOOL HAND CRIMPER SIDE ENTRY</t>
  </si>
  <si>
    <t>DIE SET CONTACT D-SUB 28-20AWG</t>
  </si>
  <si>
    <t>Greenlee</t>
  </si>
  <si>
    <t>PA2097</t>
  </si>
  <si>
    <t>Goes with crimper</t>
  </si>
  <si>
    <t>ASD2302-R-C</t>
  </si>
  <si>
    <t>tiny circuits</t>
  </si>
  <si>
    <t>Power Management IC Development Tools Dual motor TinyShield</t>
  </si>
  <si>
    <t>Development Boards &amp; Kits - AVR TinyDuino Processor Board</t>
  </si>
  <si>
    <t>requires a tinyduino</t>
  </si>
  <si>
    <t>ASM2001-R-L</t>
  </si>
  <si>
    <t>requires a usb tinyshield to be programmed</t>
  </si>
  <si>
    <t>ASD2101-R-T</t>
  </si>
  <si>
    <t>Daughter Cards &amp; OEM Boards USB TinyShield Top Mount</t>
  </si>
  <si>
    <t>For signals</t>
  </si>
  <si>
    <t>1.57mm Diameter, Standard .062" Pin and Socket Crimp Terminal, Female 24-30 awg</t>
  </si>
  <si>
    <t>1.57mm Diameter, Standard .062" Pin and Socket Crimp Terminal, Male 18-24 awg</t>
  </si>
  <si>
    <r>
      <t xml:space="preserve">****IMPORTANT****: THIS PAGE ONLY COUNTS FOR </t>
    </r>
    <r>
      <rPr>
        <b/>
        <sz val="11"/>
        <color rgb="FFFF0000"/>
        <rFont val="Calibri"/>
        <family val="2"/>
        <scheme val="minor"/>
      </rPr>
      <t>ONE</t>
    </r>
    <r>
      <rPr>
        <sz val="11"/>
        <color rgb="FFFF0000"/>
        <rFont val="Calibri"/>
        <family val="2"/>
        <scheme val="minor"/>
      </rPr>
      <t xml:space="preserve"> DRIVE MOTOR CABLE</t>
    </r>
  </si>
  <si>
    <t>03-06-1062</t>
  </si>
  <si>
    <t>1.57mm Diameter Standard .062" Pin and Socket Receptacle Housing, 6 Circuits, without Mounting Ears, Natural</t>
  </si>
  <si>
    <t>MOLEX</t>
  </si>
  <si>
    <t>1.57mm Diameter Standard .062" Pin and Socket Plug Housing, 6 Circuits, without Mounting Ears, Natural</t>
  </si>
  <si>
    <t>03-06-2061</t>
  </si>
  <si>
    <t>GO INTO ABOVE RECEPTACLE</t>
  </si>
  <si>
    <t>GO INTO ABOVE PLUG</t>
  </si>
  <si>
    <t>Automotive Relays SPST 70A 24VDC QC Mini-ISO</t>
  </si>
  <si>
    <t>SONG CHUAN</t>
  </si>
  <si>
    <t>897-1AH-D1-001-24VDC</t>
  </si>
  <si>
    <t>MOUSER</t>
  </si>
  <si>
    <t>CIRCUIT BREAKER WITH SAME RATING AS FUSE</t>
  </si>
  <si>
    <t>Industrial Panel Mount Indicators / Switch Indicators 28V Green Indicator Incandescent Bulb</t>
  </si>
  <si>
    <t>GIL-2000-2024</t>
  </si>
  <si>
    <t>CW industries</t>
  </si>
  <si>
    <t>655-1204-103F</t>
  </si>
  <si>
    <t>LED Panel Mount Indicators 0.5in SnapIn PCB FLAT GREEN</t>
  </si>
  <si>
    <t>BOB-13884</t>
  </si>
  <si>
    <t>LED DRIVER BREAKOUT - LP55231</t>
  </si>
  <si>
    <t>sparkfun</t>
  </si>
  <si>
    <t>#4 screws for outside connections</t>
  </si>
  <si>
    <t>120 degree 900 MHz MIMO 13dBi w/cables</t>
  </si>
  <si>
    <t>senetic</t>
  </si>
  <si>
    <t>AM-9M13-120</t>
  </si>
  <si>
    <t>90 degree 5GHz MIMO 17dBi w/cables</t>
  </si>
  <si>
    <t>AM-5G17-90</t>
  </si>
  <si>
    <t>Optical Sensor Development Tools Time of Flight Distance SNSR</t>
  </si>
  <si>
    <t>supplier number</t>
  </si>
  <si>
    <t>1528-1020-ND</t>
  </si>
  <si>
    <t>TRINKET MINI MCU BOARD 3.3V</t>
  </si>
  <si>
    <t>Automotive Connectors SZ 20 STAMP CONT SKT Loose Piece</t>
  </si>
  <si>
    <t>1062-20-0122</t>
  </si>
  <si>
    <t>te Connectivity</t>
  </si>
  <si>
    <t>CONTACT PIN 12-14AWG CRIMP TIN</t>
  </si>
  <si>
    <t>1060-12-0166</t>
  </si>
  <si>
    <t>CONTACT SKT 12-14AWG CRIMP TIN</t>
  </si>
  <si>
    <t>for 12 AWG plug</t>
  </si>
  <si>
    <t>for 12AWG receptacles</t>
  </si>
  <si>
    <t>1062-12-0166</t>
  </si>
  <si>
    <t>CONTACT SKT 8-10AWG CRIMP NICKEL</t>
  </si>
  <si>
    <t>check cable size before ordering</t>
  </si>
  <si>
    <t>0462-203-08141</t>
  </si>
  <si>
    <t>gold plated 6 awg pin</t>
  </si>
  <si>
    <t>CONTACT SKT 6AWG CRIMP NICKEL</t>
  </si>
  <si>
    <t>0462-203-04141</t>
  </si>
  <si>
    <t>for 4 awg receptacles</t>
  </si>
  <si>
    <t>for 18 AWG receptacles</t>
  </si>
  <si>
    <t>for Arm motors</t>
  </si>
  <si>
    <t>For power</t>
  </si>
  <si>
    <t>3 conductor 12 AWG</t>
  </si>
  <si>
    <t>9123-150M</t>
  </si>
  <si>
    <t>Modular Connectors / Ethernet Connectors ANEL MT RECEPT IDC KRONE TERMINALS</t>
  </si>
  <si>
    <t>NE8FAV-YK</t>
  </si>
  <si>
    <t>Cable Mounting &amp; Accessories Han CGM-P M32x1,5 D.18-25mm black</t>
  </si>
  <si>
    <t>junction box made from kevlar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</si>
</sst>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rgb="FF212121"/>
      <name val="Segoe UI"/>
      <family val="2"/>
    </font>
    <font>
      <sz val="9"/>
      <color rgb="FF333333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727272"/>
      <name val="Lato"/>
    </font>
    <font>
      <sz val="10"/>
      <name val="Calibri"/>
      <family val="2"/>
      <scheme val="minor"/>
    </font>
    <font>
      <sz val="13"/>
      <color rgb="FF333333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1"/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1" xfId="0" applyBorder="1" applyAlignment="1">
      <alignment vertical="center" wrapText="1"/>
    </xf>
    <xf numFmtId="0" fontId="7" fillId="0" borderId="0" xfId="0" applyFont="1"/>
    <xf numFmtId="49" fontId="0" fillId="0" borderId="0" xfId="0" applyNumberFormat="1"/>
    <xf numFmtId="49" fontId="2" fillId="0" borderId="0" xfId="0" applyNumberFormat="1" applyFont="1"/>
    <xf numFmtId="49" fontId="5" fillId="0" borderId="0" xfId="1" applyNumberFormat="1" applyAlignment="1">
      <alignment horizontal="left" vertical="center" wrapText="1"/>
    </xf>
    <xf numFmtId="0" fontId="0" fillId="0" borderId="0" xfId="0" applyFont="1"/>
    <xf numFmtId="49" fontId="9" fillId="0" borderId="0" xfId="1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lex.com/molex/products/datasheet.jsp?part=active/0002062101_CRIMP_TERMINALS.xml" TargetMode="External"/><Relationship Id="rId1" Type="http://schemas.openxmlformats.org/officeDocument/2006/relationships/hyperlink" Target="https://www.molex.com/molex/products/datasheet.jsp?part=active/0002061131_CRIMP_TERMINALS.x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ProductDetail/Adafruit/3445?qs=sGAEpiMZZMu%252bmKbOcEVhFQxTf6VNDqZlHHxJgTmlxQIH1iVmUF7%252bAg%3d%3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workbookViewId="0">
      <selection activeCell="C13" sqref="C13"/>
    </sheetView>
  </sheetViews>
  <sheetFormatPr baseColWidth="10" defaultColWidth="8.83203125" defaultRowHeight="15"/>
  <cols>
    <col min="1" max="1" width="27.83203125" bestFit="1" customWidth="1"/>
    <col min="2" max="2" width="16.6640625" customWidth="1"/>
    <col min="3" max="3" width="8.5" bestFit="1" customWidth="1"/>
    <col min="4" max="4" width="50.5" bestFit="1" customWidth="1"/>
    <col min="9" max="9" width="19.5" customWidth="1"/>
    <col min="11" max="11" width="21.6640625" bestFit="1" customWidth="1"/>
    <col min="12" max="12" width="19.33203125" customWidth="1"/>
    <col min="13" max="13" width="14.83203125" customWidth="1"/>
    <col min="14" max="14" width="16" customWidth="1"/>
  </cols>
  <sheetData>
    <row r="1" spans="1:4">
      <c r="B1" s="8" t="s">
        <v>104</v>
      </c>
      <c r="C1" s="8" t="s">
        <v>105</v>
      </c>
      <c r="D1" s="8" t="s">
        <v>106</v>
      </c>
    </row>
    <row r="2" spans="1:4">
      <c r="A2" t="s">
        <v>103</v>
      </c>
      <c r="B2" s="8">
        <v>2</v>
      </c>
      <c r="C2" s="8">
        <v>3</v>
      </c>
      <c r="D2" s="8">
        <v>4</v>
      </c>
    </row>
    <row r="3" spans="1:4">
      <c r="A3" t="s">
        <v>107</v>
      </c>
      <c r="B3">
        <v>6</v>
      </c>
      <c r="C3">
        <v>6</v>
      </c>
      <c r="D3">
        <v>6</v>
      </c>
    </row>
    <row r="4" spans="1:4">
      <c r="A4" t="s">
        <v>110</v>
      </c>
      <c r="B4">
        <v>4</v>
      </c>
      <c r="C4">
        <v>5</v>
      </c>
      <c r="D4">
        <v>6</v>
      </c>
    </row>
    <row r="5" spans="1:4">
      <c r="A5" t="s">
        <v>108</v>
      </c>
      <c r="B5" t="s">
        <v>109</v>
      </c>
      <c r="C5" t="s">
        <v>109</v>
      </c>
      <c r="D5" t="s">
        <v>109</v>
      </c>
    </row>
    <row r="6" spans="1:4">
      <c r="A6" t="s">
        <v>118</v>
      </c>
      <c r="B6">
        <v>2</v>
      </c>
      <c r="C6">
        <v>4</v>
      </c>
      <c r="D6">
        <v>4</v>
      </c>
    </row>
    <row r="8" spans="1:4">
      <c r="A8" t="s">
        <v>97</v>
      </c>
      <c r="B8">
        <f>B3*'Drive Motor Cables'!$J$1</f>
        <v>242.93399999999997</v>
      </c>
      <c r="C8">
        <f>C3*'Drive Motor Cables'!$J$2</f>
        <v>250.73399999999998</v>
      </c>
      <c r="D8">
        <f>D3*'Drive Motor Cables'!$J$3</f>
        <v>258.53399999999993</v>
      </c>
    </row>
    <row r="9" spans="1:4">
      <c r="A9" t="s">
        <v>98</v>
      </c>
      <c r="B9">
        <f>'Battery Power Cable'!$J$1</f>
        <v>87.33</v>
      </c>
      <c r="C9">
        <f>'Battery Power Cable'!$J$1</f>
        <v>87.33</v>
      </c>
      <c r="D9">
        <f>'Battery Power Cable'!$J$1</f>
        <v>87.33</v>
      </c>
    </row>
    <row r="10" spans="1:4">
      <c r="A10" t="s">
        <v>117</v>
      </c>
      <c r="B10">
        <f>'I2C Cable'!$J$1*'Total Cost'!B6</f>
        <v>48.66</v>
      </c>
      <c r="C10">
        <f>'I2C Cable'!$J$1*'Total Cost'!C6</f>
        <v>97.32</v>
      </c>
      <c r="D10">
        <f>'I2C Cable'!$J$1*'Total Cost'!D6</f>
        <v>97.32</v>
      </c>
    </row>
    <row r="11" spans="1:4">
      <c r="A11" t="s">
        <v>99</v>
      </c>
      <c r="B11">
        <f>SUM(Tools!G2:G5)</f>
        <v>26.75</v>
      </c>
      <c r="C11">
        <f>B11</f>
        <v>26.75</v>
      </c>
      <c r="D11">
        <f>Tools!J2</f>
        <v>54.28</v>
      </c>
    </row>
    <row r="12" spans="1:4">
      <c r="A12" t="s">
        <v>115</v>
      </c>
      <c r="B12">
        <f>B2*'Arm Box BOM'!$J$1</f>
        <v>570.50399999999991</v>
      </c>
      <c r="C12">
        <f>C2*'Arm Box BOM'!$J$1</f>
        <v>855.75599999999986</v>
      </c>
      <c r="D12">
        <f>D2*'Arm Box BOM'!$J$1</f>
        <v>1141.0079999999998</v>
      </c>
    </row>
    <row r="13" spans="1:4">
      <c r="A13" t="s">
        <v>121</v>
      </c>
      <c r="B13">
        <f>SUM('I2C Cable'!$G3:$G4)</f>
        <v>16.28</v>
      </c>
      <c r="C13">
        <f>SUM('I2C Cable'!$G3:$G4)</f>
        <v>16.28</v>
      </c>
      <c r="D13">
        <f>SUM('I2C Cable'!$G3:$G4)</f>
        <v>16.28</v>
      </c>
    </row>
    <row r="14" spans="1:4">
      <c r="A14" t="s">
        <v>116</v>
      </c>
      <c r="B14">
        <f>'Master Elec Box'!$J$1</f>
        <v>505.51</v>
      </c>
      <c r="C14">
        <f>'Master Elec Box'!$J$1</f>
        <v>505.51</v>
      </c>
      <c r="D14">
        <f>'Master Elec Box'!$J$1</f>
        <v>505.51</v>
      </c>
    </row>
    <row r="15" spans="1:4">
      <c r="A15" t="s">
        <v>100</v>
      </c>
      <c r="B15">
        <f>SUM(B8:B14)</f>
        <v>1497.9679999999998</v>
      </c>
      <c r="C15">
        <f>SUM(C8:C14)</f>
        <v>1839.6799999999998</v>
      </c>
      <c r="D15">
        <f>SUM(D8:D14)</f>
        <v>2160.2619999999997</v>
      </c>
    </row>
    <row r="61" spans="1:7">
      <c r="A61" s="5"/>
      <c r="B61" s="5"/>
      <c r="C61" s="5"/>
      <c r="D61" s="5"/>
      <c r="E61" s="5"/>
      <c r="F61" s="5"/>
      <c r="G61" s="5"/>
    </row>
    <row r="62" spans="1:7">
      <c r="A62" s="6"/>
      <c r="B62" s="5"/>
      <c r="C62" s="5"/>
      <c r="D62" s="5"/>
      <c r="E62" s="5"/>
      <c r="F62" s="5"/>
      <c r="G62" s="5"/>
    </row>
    <row r="63" spans="1:7">
      <c r="A63" s="6"/>
      <c r="B63" s="5"/>
      <c r="C63" s="5"/>
      <c r="D63" s="6"/>
      <c r="E63" s="5"/>
      <c r="F63" s="5"/>
      <c r="G63" s="5"/>
    </row>
    <row r="64" spans="1:7">
      <c r="A64" s="5"/>
      <c r="B64" s="5"/>
      <c r="C64" s="5"/>
      <c r="D64" s="6"/>
      <c r="E64" s="5"/>
      <c r="F64" s="5"/>
      <c r="G64" s="5"/>
    </row>
    <row r="65" spans="1:7">
      <c r="A65" s="6"/>
      <c r="B65" s="5"/>
      <c r="C65" s="5"/>
      <c r="D65" s="5"/>
      <c r="E65" s="5"/>
      <c r="F65" s="5"/>
      <c r="G65" s="5"/>
    </row>
    <row r="67" spans="1:7">
      <c r="A67" s="1"/>
      <c r="B67" s="5"/>
      <c r="C67" s="5"/>
      <c r="D67" s="2"/>
      <c r="E67" s="5"/>
      <c r="F67" s="5"/>
      <c r="G67" s="5"/>
    </row>
    <row r="68" spans="1:7">
      <c r="A68" s="1"/>
      <c r="B68" s="5"/>
      <c r="C68" s="5"/>
      <c r="D68" s="2"/>
      <c r="E68" s="5"/>
      <c r="F68" s="5"/>
      <c r="G68" s="5"/>
    </row>
    <row r="69" spans="1:7">
      <c r="A69" s="1"/>
      <c r="B69" s="5"/>
      <c r="C69" s="5"/>
      <c r="D69" s="2"/>
      <c r="E69" s="5"/>
      <c r="F69" s="5"/>
      <c r="G69" s="5"/>
    </row>
  </sheetData>
  <pageMargins left="0.7" right="0.7" top="0.75" bottom="0.75" header="0.3" footer="0.3"/>
  <pageSetup paperSize="17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sqref="A1:G1"/>
    </sheetView>
  </sheetViews>
  <sheetFormatPr baseColWidth="10" defaultColWidth="8.83203125" defaultRowHeight="15"/>
  <cols>
    <col min="1" max="1" width="16.6640625" bestFit="1" customWidth="1"/>
    <col min="2" max="2" width="13.1640625" bestFit="1" customWidth="1"/>
    <col min="3" max="3" width="8.5" bestFit="1" customWidth="1"/>
    <col min="4" max="4" width="11.1640625" bestFit="1" customWidth="1"/>
  </cols>
  <sheetData>
    <row r="1" spans="1:7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26">
      <c r="A2" s="1" t="s">
        <v>151</v>
      </c>
      <c r="B2" t="s">
        <v>150</v>
      </c>
      <c r="C2" t="s">
        <v>152</v>
      </c>
      <c r="D2" s="2" t="s">
        <v>149</v>
      </c>
      <c r="E2">
        <v>2</v>
      </c>
      <c r="F2">
        <v>7.7</v>
      </c>
      <c r="G2">
        <f>E2*F2</f>
        <v>15.4</v>
      </c>
    </row>
    <row r="3" spans="1:7">
      <c r="D3" t="s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"/>
  <sheetViews>
    <sheetView tabSelected="1" zoomScale="200" zoomScaleNormal="200" workbookViewId="0">
      <selection activeCell="D10" sqref="D10"/>
    </sheetView>
  </sheetViews>
  <sheetFormatPr baseColWidth="10" defaultColWidth="8.83203125" defaultRowHeight="15"/>
  <cols>
    <col min="1" max="1" width="14.5" customWidth="1"/>
    <col min="4" max="4" width="90.33203125" bestFit="1" customWidth="1"/>
  </cols>
  <sheetData>
    <row r="1" spans="1:7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28">
      <c r="A2" s="21" t="s">
        <v>165</v>
      </c>
      <c r="B2" t="s">
        <v>164</v>
      </c>
      <c r="D2" t="s">
        <v>163</v>
      </c>
      <c r="E2">
        <v>1</v>
      </c>
      <c r="F2">
        <v>357.77</v>
      </c>
    </row>
    <row r="3" spans="1:7" ht="26">
      <c r="A3" s="20" t="s">
        <v>167</v>
      </c>
      <c r="B3" t="s">
        <v>164</v>
      </c>
      <c r="D3" t="s">
        <v>166</v>
      </c>
      <c r="E3">
        <v>1</v>
      </c>
      <c r="F3">
        <v>105.07</v>
      </c>
    </row>
    <row r="4" spans="1:7" ht="17">
      <c r="A4" s="26" t="s">
        <v>194</v>
      </c>
      <c r="B4" t="s">
        <v>81</v>
      </c>
      <c r="D4" s="26" t="s">
        <v>193</v>
      </c>
      <c r="E4">
        <v>6</v>
      </c>
      <c r="F4">
        <v>13.01</v>
      </c>
      <c r="G4">
        <f>E4*F4</f>
        <v>78.06</v>
      </c>
    </row>
    <row r="5" spans="1:7" ht="17">
      <c r="A5" s="26">
        <v>19000005187</v>
      </c>
      <c r="B5" t="s">
        <v>56</v>
      </c>
      <c r="D5" s="26" t="s">
        <v>195</v>
      </c>
      <c r="E5">
        <v>2</v>
      </c>
      <c r="F5">
        <v>19.95</v>
      </c>
      <c r="G5">
        <f>E5*F5</f>
        <v>39.9</v>
      </c>
    </row>
    <row r="6" spans="1:7">
      <c r="D6" t="s">
        <v>196</v>
      </c>
      <c r="E6">
        <v>2</v>
      </c>
      <c r="F6">
        <v>50</v>
      </c>
      <c r="G6">
        <f>E6*F6</f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"/>
  <sheetViews>
    <sheetView workbookViewId="0">
      <selection sqref="A1:G1"/>
    </sheetView>
  </sheetViews>
  <sheetFormatPr baseColWidth="10" defaultColWidth="8.83203125" defaultRowHeight="15"/>
  <cols>
    <col min="1" max="1" width="16.6640625" bestFit="1" customWidth="1"/>
  </cols>
  <sheetData>
    <row r="1" spans="1:7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9" t="s">
        <v>159</v>
      </c>
      <c r="B2" t="s">
        <v>161</v>
      </c>
      <c r="C2" t="s">
        <v>123</v>
      </c>
      <c r="D2" s="10" t="s">
        <v>160</v>
      </c>
      <c r="E2">
        <v>2</v>
      </c>
      <c r="F2">
        <v>11.17</v>
      </c>
      <c r="G2">
        <f>E2*F2</f>
        <v>22.34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activeCell="D15" sqref="D15"/>
    </sheetView>
  </sheetViews>
  <sheetFormatPr baseColWidth="10" defaultColWidth="8.83203125" defaultRowHeight="15"/>
  <cols>
    <col min="1" max="1" width="17" customWidth="1"/>
    <col min="4" max="4" width="60.5" bestFit="1" customWidth="1"/>
  </cols>
  <sheetData>
    <row r="1" spans="1:10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114</v>
      </c>
      <c r="J1">
        <f>SUM(G2:G17)</f>
        <v>505.51</v>
      </c>
    </row>
    <row r="2" spans="1:10">
      <c r="A2" t="s">
        <v>86</v>
      </c>
      <c r="B2" t="s">
        <v>55</v>
      </c>
      <c r="C2" t="s">
        <v>36</v>
      </c>
      <c r="D2" s="4" t="s">
        <v>64</v>
      </c>
      <c r="E2">
        <v>1</v>
      </c>
      <c r="F2">
        <v>13.9</v>
      </c>
      <c r="G2">
        <f t="shared" ref="G2:G18" si="0">E2*F2</f>
        <v>13.9</v>
      </c>
    </row>
    <row r="3" spans="1:10" ht="16">
      <c r="A3" s="27" t="s">
        <v>176</v>
      </c>
      <c r="B3" t="s">
        <v>55</v>
      </c>
      <c r="C3" t="s">
        <v>36</v>
      </c>
      <c r="D3" s="27" t="s">
        <v>175</v>
      </c>
      <c r="E3">
        <v>10</v>
      </c>
      <c r="F3">
        <v>0.48</v>
      </c>
      <c r="G3">
        <f t="shared" si="0"/>
        <v>4.8</v>
      </c>
      <c r="H3" t="s">
        <v>179</v>
      </c>
    </row>
    <row r="4" spans="1:10">
      <c r="A4" t="s">
        <v>23</v>
      </c>
      <c r="B4" t="s">
        <v>55</v>
      </c>
      <c r="C4" t="s">
        <v>36</v>
      </c>
      <c r="D4" t="s">
        <v>24</v>
      </c>
      <c r="E4">
        <v>1</v>
      </c>
      <c r="F4">
        <v>17.309999999999999</v>
      </c>
      <c r="G4">
        <f t="shared" si="0"/>
        <v>17.309999999999999</v>
      </c>
    </row>
    <row r="5" spans="1:10" ht="16">
      <c r="A5" s="27" t="s">
        <v>186</v>
      </c>
      <c r="B5" t="s">
        <v>55</v>
      </c>
      <c r="C5" t="s">
        <v>36</v>
      </c>
      <c r="D5" s="27" t="s">
        <v>185</v>
      </c>
    </row>
    <row r="6" spans="1:10" ht="16">
      <c r="A6" s="27" t="s">
        <v>183</v>
      </c>
      <c r="B6" t="s">
        <v>55</v>
      </c>
      <c r="C6" t="s">
        <v>36</v>
      </c>
      <c r="D6" s="27" t="s">
        <v>181</v>
      </c>
      <c r="E6">
        <v>4</v>
      </c>
      <c r="F6">
        <v>5.78</v>
      </c>
      <c r="G6">
        <f t="shared" si="0"/>
        <v>23.12</v>
      </c>
      <c r="H6" t="s">
        <v>182</v>
      </c>
    </row>
    <row r="7" spans="1:10">
      <c r="A7" t="s">
        <v>26</v>
      </c>
      <c r="B7" t="s">
        <v>55</v>
      </c>
      <c r="C7" t="s">
        <v>36</v>
      </c>
      <c r="D7" t="s">
        <v>27</v>
      </c>
      <c r="E7">
        <v>2</v>
      </c>
      <c r="F7">
        <v>2.04</v>
      </c>
      <c r="G7">
        <f t="shared" si="0"/>
        <v>4.08</v>
      </c>
      <c r="H7" t="s">
        <v>187</v>
      </c>
    </row>
    <row r="8" spans="1:10">
      <c r="A8" t="s">
        <v>28</v>
      </c>
      <c r="B8" t="s">
        <v>55</v>
      </c>
      <c r="C8" t="s">
        <v>36</v>
      </c>
      <c r="D8" t="s">
        <v>29</v>
      </c>
      <c r="E8">
        <v>2</v>
      </c>
      <c r="F8">
        <v>1.88</v>
      </c>
      <c r="G8">
        <f t="shared" si="0"/>
        <v>3.76</v>
      </c>
      <c r="H8" t="s">
        <v>187</v>
      </c>
    </row>
    <row r="9" spans="1:10">
      <c r="A9" t="s">
        <v>30</v>
      </c>
      <c r="B9" t="s">
        <v>55</v>
      </c>
      <c r="C9" t="s">
        <v>36</v>
      </c>
      <c r="D9" t="s">
        <v>31</v>
      </c>
      <c r="E9">
        <v>2</v>
      </c>
      <c r="F9">
        <v>2.08</v>
      </c>
      <c r="G9">
        <f t="shared" si="0"/>
        <v>4.16</v>
      </c>
      <c r="H9" t="s">
        <v>187</v>
      </c>
    </row>
    <row r="10" spans="1:10">
      <c r="A10" t="s">
        <v>7</v>
      </c>
      <c r="B10" t="s">
        <v>55</v>
      </c>
      <c r="C10" t="s">
        <v>36</v>
      </c>
      <c r="D10" t="s">
        <v>85</v>
      </c>
      <c r="E10">
        <v>6</v>
      </c>
      <c r="F10">
        <v>18.510000000000002</v>
      </c>
      <c r="G10">
        <f t="shared" si="0"/>
        <v>111.06</v>
      </c>
    </row>
    <row r="11" spans="1:10">
      <c r="A11" s="13" t="s">
        <v>38</v>
      </c>
      <c r="B11" t="s">
        <v>55</v>
      </c>
      <c r="C11" t="s">
        <v>36</v>
      </c>
      <c r="D11" t="s">
        <v>15</v>
      </c>
      <c r="E11">
        <v>54</v>
      </c>
      <c r="F11">
        <v>0.4</v>
      </c>
      <c r="G11">
        <f>E11*F11</f>
        <v>21.6</v>
      </c>
      <c r="H11" t="s">
        <v>188</v>
      </c>
    </row>
    <row r="12" spans="1:10">
      <c r="A12" t="s">
        <v>11</v>
      </c>
      <c r="B12" t="s">
        <v>55</v>
      </c>
      <c r="C12" t="s">
        <v>36</v>
      </c>
      <c r="D12" t="s">
        <v>12</v>
      </c>
      <c r="E12">
        <v>6</v>
      </c>
      <c r="F12">
        <v>1.89</v>
      </c>
      <c r="G12">
        <f t="shared" si="0"/>
        <v>11.34</v>
      </c>
    </row>
    <row r="13" spans="1:10">
      <c r="A13" t="s">
        <v>13</v>
      </c>
      <c r="B13" t="s">
        <v>55</v>
      </c>
      <c r="C13" t="s">
        <v>36</v>
      </c>
      <c r="D13" t="s">
        <v>14</v>
      </c>
      <c r="E13">
        <v>1</v>
      </c>
      <c r="F13">
        <v>3.84</v>
      </c>
      <c r="G13">
        <f t="shared" si="0"/>
        <v>3.84</v>
      </c>
    </row>
    <row r="14" spans="1:10">
      <c r="A14" s="1">
        <v>4946</v>
      </c>
      <c r="B14" s="5" t="s">
        <v>95</v>
      </c>
      <c r="C14" s="5" t="s">
        <v>36</v>
      </c>
      <c r="D14" s="2" t="s">
        <v>96</v>
      </c>
      <c r="E14" s="5">
        <v>50</v>
      </c>
      <c r="F14" s="5">
        <v>0.66300000000000003</v>
      </c>
      <c r="G14" s="5">
        <f t="shared" si="0"/>
        <v>33.15</v>
      </c>
    </row>
    <row r="15" spans="1:10">
      <c r="A15" s="1">
        <v>3299</v>
      </c>
      <c r="B15" s="5" t="s">
        <v>88</v>
      </c>
      <c r="C15" s="5" t="s">
        <v>36</v>
      </c>
      <c r="D15" s="2" t="s">
        <v>94</v>
      </c>
      <c r="E15" s="5">
        <v>1</v>
      </c>
      <c r="F15" s="5">
        <v>23.39</v>
      </c>
      <c r="G15" s="5">
        <f t="shared" si="0"/>
        <v>23.39</v>
      </c>
      <c r="H15" t="s">
        <v>93</v>
      </c>
    </row>
    <row r="16" spans="1:10">
      <c r="D16" t="s">
        <v>119</v>
      </c>
      <c r="E16">
        <v>2</v>
      </c>
      <c r="F16">
        <v>15</v>
      </c>
      <c r="G16">
        <f t="shared" si="0"/>
        <v>30</v>
      </c>
    </row>
    <row r="17" spans="1:7">
      <c r="D17" t="s">
        <v>120</v>
      </c>
      <c r="E17">
        <v>1</v>
      </c>
      <c r="F17">
        <v>200</v>
      </c>
      <c r="G17">
        <f t="shared" si="0"/>
        <v>200</v>
      </c>
    </row>
    <row r="18" spans="1:7">
      <c r="A18" s="1" t="s">
        <v>155</v>
      </c>
      <c r="B18" t="s">
        <v>156</v>
      </c>
      <c r="C18" t="s">
        <v>152</v>
      </c>
      <c r="D18" s="2" t="s">
        <v>154</v>
      </c>
      <c r="E18">
        <v>1</v>
      </c>
      <c r="F18">
        <v>3.39</v>
      </c>
      <c r="G18">
        <f t="shared" si="0"/>
        <v>3.39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selection activeCell="D2" sqref="D2"/>
    </sheetView>
  </sheetViews>
  <sheetFormatPr baseColWidth="10" defaultColWidth="8.83203125" defaultRowHeight="15"/>
  <cols>
    <col min="1" max="1" width="17" customWidth="1"/>
    <col min="4" max="4" width="60.5" bestFit="1" customWidth="1"/>
  </cols>
  <sheetData>
    <row r="1" spans="1:10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111</v>
      </c>
      <c r="J1">
        <f>SUM(G2:G12)</f>
        <v>285.25199999999995</v>
      </c>
    </row>
    <row r="2" spans="1:10">
      <c r="A2" s="1">
        <v>19000005182</v>
      </c>
      <c r="B2" s="1" t="s">
        <v>56</v>
      </c>
      <c r="C2" t="s">
        <v>36</v>
      </c>
      <c r="D2" s="2" t="s">
        <v>57</v>
      </c>
      <c r="E2">
        <v>6</v>
      </c>
      <c r="F2">
        <v>6.54</v>
      </c>
      <c r="G2">
        <f t="shared" ref="G2:G13" si="0">E2*F2</f>
        <v>39.24</v>
      </c>
    </row>
    <row r="3" spans="1:10">
      <c r="A3" t="s">
        <v>62</v>
      </c>
      <c r="B3" t="s">
        <v>55</v>
      </c>
      <c r="C3" t="s">
        <v>36</v>
      </c>
      <c r="D3" s="2" t="s">
        <v>63</v>
      </c>
      <c r="E3">
        <v>1</v>
      </c>
      <c r="F3">
        <v>11.59</v>
      </c>
      <c r="G3">
        <f t="shared" si="0"/>
        <v>11.59</v>
      </c>
    </row>
    <row r="4" spans="1:10" ht="16">
      <c r="A4" s="27" t="s">
        <v>180</v>
      </c>
      <c r="B4" t="s">
        <v>55</v>
      </c>
      <c r="C4" t="s">
        <v>36</v>
      </c>
      <c r="D4" s="27" t="s">
        <v>177</v>
      </c>
      <c r="E4">
        <v>6</v>
      </c>
      <c r="F4">
        <v>0.77</v>
      </c>
      <c r="G4">
        <f t="shared" si="0"/>
        <v>4.62</v>
      </c>
      <c r="H4" t="s">
        <v>178</v>
      </c>
    </row>
    <row r="5" spans="1:10">
      <c r="A5" t="s">
        <v>67</v>
      </c>
      <c r="B5" t="s">
        <v>55</v>
      </c>
      <c r="C5" t="s">
        <v>36</v>
      </c>
      <c r="D5" t="s">
        <v>68</v>
      </c>
      <c r="E5">
        <v>1</v>
      </c>
      <c r="F5">
        <v>6.89</v>
      </c>
      <c r="G5">
        <f t="shared" si="0"/>
        <v>6.89</v>
      </c>
    </row>
    <row r="6" spans="1:10">
      <c r="A6" t="s">
        <v>9</v>
      </c>
      <c r="B6" t="s">
        <v>55</v>
      </c>
      <c r="C6" t="s">
        <v>36</v>
      </c>
      <c r="D6" t="s">
        <v>71</v>
      </c>
      <c r="E6">
        <v>1</v>
      </c>
      <c r="F6">
        <v>2.75</v>
      </c>
      <c r="G6">
        <f t="shared" si="0"/>
        <v>2.75</v>
      </c>
    </row>
    <row r="7" spans="1:10">
      <c r="A7">
        <v>114017</v>
      </c>
      <c r="B7" t="s">
        <v>55</v>
      </c>
      <c r="C7" t="s">
        <v>36</v>
      </c>
      <c r="D7" t="s">
        <v>16</v>
      </c>
      <c r="E7">
        <v>6</v>
      </c>
      <c r="F7">
        <v>0.34499999999999997</v>
      </c>
      <c r="G7">
        <f t="shared" si="0"/>
        <v>2.0699999999999998</v>
      </c>
      <c r="H7" t="s">
        <v>178</v>
      </c>
    </row>
    <row r="8" spans="1:10">
      <c r="A8" t="s">
        <v>70</v>
      </c>
      <c r="B8" t="s">
        <v>55</v>
      </c>
      <c r="C8" t="s">
        <v>36</v>
      </c>
      <c r="D8" t="s">
        <v>69</v>
      </c>
      <c r="E8">
        <v>6</v>
      </c>
      <c r="F8">
        <v>0.66200000000000003</v>
      </c>
      <c r="G8">
        <f t="shared" si="0"/>
        <v>3.9720000000000004</v>
      </c>
    </row>
    <row r="9" spans="1:10" ht="17">
      <c r="A9" s="3" t="s">
        <v>73</v>
      </c>
      <c r="B9" t="s">
        <v>59</v>
      </c>
      <c r="D9" t="s">
        <v>74</v>
      </c>
      <c r="E9">
        <v>30</v>
      </c>
      <c r="F9">
        <v>1.61</v>
      </c>
      <c r="G9">
        <f t="shared" si="0"/>
        <v>48.300000000000004</v>
      </c>
      <c r="H9" t="s">
        <v>189</v>
      </c>
    </row>
    <row r="10" spans="1:10">
      <c r="A10" t="s">
        <v>192</v>
      </c>
      <c r="B10" t="s">
        <v>59</v>
      </c>
      <c r="D10" t="s">
        <v>191</v>
      </c>
      <c r="E10">
        <v>3</v>
      </c>
      <c r="F10">
        <v>1.94</v>
      </c>
      <c r="G10">
        <f t="shared" si="0"/>
        <v>5.82</v>
      </c>
      <c r="H10" t="s">
        <v>190</v>
      </c>
    </row>
    <row r="11" spans="1:10">
      <c r="D11" t="s">
        <v>119</v>
      </c>
      <c r="E11">
        <v>2</v>
      </c>
      <c r="F11">
        <v>10</v>
      </c>
      <c r="G11">
        <f t="shared" si="0"/>
        <v>20</v>
      </c>
    </row>
    <row r="12" spans="1:10">
      <c r="D12" t="s">
        <v>120</v>
      </c>
      <c r="E12">
        <v>1</v>
      </c>
      <c r="F12">
        <v>140</v>
      </c>
      <c r="G12">
        <f t="shared" si="0"/>
        <v>140</v>
      </c>
    </row>
    <row r="13" spans="1:10">
      <c r="A13" s="1" t="s">
        <v>157</v>
      </c>
      <c r="D13" s="2" t="s">
        <v>158</v>
      </c>
      <c r="E13">
        <v>1</v>
      </c>
      <c r="F13">
        <v>5.81</v>
      </c>
      <c r="G13">
        <f t="shared" si="0"/>
        <v>5.81</v>
      </c>
    </row>
    <row r="14" spans="1:10">
      <c r="D14" s="2" t="s">
        <v>162</v>
      </c>
      <c r="E14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J4" sqref="J4"/>
    </sheetView>
  </sheetViews>
  <sheetFormatPr baseColWidth="10" defaultColWidth="8.83203125" defaultRowHeight="15"/>
  <cols>
    <col min="1" max="1" width="16.6640625" style="13" bestFit="1" customWidth="1"/>
    <col min="2" max="2" width="14.6640625" bestFit="1" customWidth="1"/>
    <col min="3" max="3" width="8.5" bestFit="1" customWidth="1"/>
    <col min="4" max="4" width="47.5" bestFit="1" customWidth="1"/>
  </cols>
  <sheetData>
    <row r="1" spans="1:10">
      <c r="A1" s="13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111</v>
      </c>
      <c r="J1">
        <f>SUM(G2:G7,G14:G17)</f>
        <v>40.488999999999997</v>
      </c>
    </row>
    <row r="2" spans="1:10" ht="17">
      <c r="A2" s="26" t="s">
        <v>173</v>
      </c>
      <c r="B2" t="s">
        <v>174</v>
      </c>
      <c r="C2" t="s">
        <v>89</v>
      </c>
      <c r="D2" s="26" t="s">
        <v>172</v>
      </c>
      <c r="E2">
        <v>9</v>
      </c>
      <c r="F2">
        <v>0.59</v>
      </c>
      <c r="G2">
        <f>E2*F2</f>
        <v>5.31</v>
      </c>
      <c r="I2" t="s">
        <v>112</v>
      </c>
      <c r="J2">
        <f>SUM(G2:G6,G8,G14:G17)</f>
        <v>41.788999999999994</v>
      </c>
    </row>
    <row r="3" spans="1:10">
      <c r="A3" s="13" t="s">
        <v>6</v>
      </c>
      <c r="B3" t="s">
        <v>55</v>
      </c>
      <c r="C3" t="s">
        <v>36</v>
      </c>
      <c r="D3" t="s">
        <v>84</v>
      </c>
      <c r="E3">
        <v>1</v>
      </c>
      <c r="F3">
        <v>17.61</v>
      </c>
      <c r="G3">
        <f>E3*F3</f>
        <v>17.61</v>
      </c>
      <c r="I3" t="s">
        <v>113</v>
      </c>
      <c r="J3">
        <f>SUM(G2:G6,G9,G14:G17)</f>
        <v>43.088999999999992</v>
      </c>
    </row>
    <row r="4" spans="1:10">
      <c r="A4" s="13" t="s">
        <v>65</v>
      </c>
      <c r="B4" t="s">
        <v>55</v>
      </c>
      <c r="C4" t="s">
        <v>36</v>
      </c>
      <c r="D4" t="s">
        <v>8</v>
      </c>
      <c r="E4">
        <v>1</v>
      </c>
      <c r="F4">
        <v>6.89</v>
      </c>
      <c r="G4">
        <f>E4*F4</f>
        <v>6.89</v>
      </c>
    </row>
    <row r="5" spans="1:10">
      <c r="A5" s="13" t="s">
        <v>66</v>
      </c>
      <c r="B5" t="s">
        <v>55</v>
      </c>
      <c r="C5" t="s">
        <v>36</v>
      </c>
      <c r="D5" t="s">
        <v>10</v>
      </c>
      <c r="E5">
        <v>1</v>
      </c>
      <c r="F5">
        <v>2.75</v>
      </c>
      <c r="G5">
        <f>E5*F5</f>
        <v>2.75</v>
      </c>
    </row>
    <row r="6" spans="1:10">
      <c r="A6" s="13">
        <v>114017</v>
      </c>
      <c r="B6" t="s">
        <v>55</v>
      </c>
      <c r="C6" t="s">
        <v>36</v>
      </c>
      <c r="D6" t="s">
        <v>16</v>
      </c>
      <c r="E6">
        <v>3</v>
      </c>
      <c r="F6">
        <v>0.34499999999999997</v>
      </c>
      <c r="G6">
        <f>E6*F6</f>
        <v>1.0349999999999999</v>
      </c>
    </row>
    <row r="7" spans="1:10" ht="17">
      <c r="A7" s="14" t="s">
        <v>58</v>
      </c>
      <c r="B7" t="s">
        <v>59</v>
      </c>
      <c r="D7" t="s">
        <v>60</v>
      </c>
      <c r="E7">
        <f>'Total Cost'!B4</f>
        <v>4</v>
      </c>
      <c r="F7">
        <v>1.3</v>
      </c>
      <c r="G7">
        <f>E7*F7</f>
        <v>5.2</v>
      </c>
      <c r="H7" t="s">
        <v>104</v>
      </c>
    </row>
    <row r="8" spans="1:10" ht="17">
      <c r="A8" s="14" t="s">
        <v>58</v>
      </c>
      <c r="B8" t="s">
        <v>59</v>
      </c>
      <c r="D8" t="s">
        <v>60</v>
      </c>
      <c r="E8">
        <f>'Total Cost'!C4</f>
        <v>5</v>
      </c>
      <c r="F8">
        <v>1.3</v>
      </c>
      <c r="G8">
        <f>E8*F8</f>
        <v>6.5</v>
      </c>
      <c r="H8" t="s">
        <v>105</v>
      </c>
    </row>
    <row r="9" spans="1:10" ht="17">
      <c r="A9" s="14" t="s">
        <v>58</v>
      </c>
      <c r="B9" t="s">
        <v>59</v>
      </c>
      <c r="D9" t="s">
        <v>60</v>
      </c>
      <c r="E9">
        <f>'Total Cost'!D4</f>
        <v>6</v>
      </c>
      <c r="F9">
        <v>1.3</v>
      </c>
      <c r="G9">
        <f>E9*F9</f>
        <v>7.8000000000000007</v>
      </c>
      <c r="H9" t="s">
        <v>106</v>
      </c>
    </row>
    <row r="12" spans="1:10">
      <c r="A12" s="15"/>
      <c r="D12" s="10"/>
    </row>
    <row r="13" spans="1:10" ht="17">
      <c r="A13" s="14" t="s">
        <v>138</v>
      </c>
    </row>
    <row r="14" spans="1:10" ht="45">
      <c r="A14" s="18" t="s">
        <v>142</v>
      </c>
      <c r="B14" s="5" t="s">
        <v>144</v>
      </c>
      <c r="C14" s="5"/>
      <c r="D14" s="19" t="s">
        <v>143</v>
      </c>
      <c r="E14" s="5">
        <v>1</v>
      </c>
      <c r="F14" s="5">
        <v>0.48</v>
      </c>
      <c r="G14" s="16">
        <f t="shared" ref="G14:G17" si="0">E14*F14</f>
        <v>0.48</v>
      </c>
      <c r="H14" s="5"/>
      <c r="I14" s="5"/>
      <c r="J14" s="5"/>
    </row>
    <row r="15" spans="1:10">
      <c r="A15" s="17">
        <v>2061131</v>
      </c>
      <c r="B15" s="5" t="s">
        <v>144</v>
      </c>
      <c r="C15" s="5"/>
      <c r="D15" s="5" t="s">
        <v>139</v>
      </c>
      <c r="E15" s="5">
        <v>6</v>
      </c>
      <c r="F15" s="5">
        <v>5.7000000000000002E-2</v>
      </c>
      <c r="G15" s="16">
        <f t="shared" si="0"/>
        <v>0.34200000000000003</v>
      </c>
      <c r="H15" s="5" t="s">
        <v>147</v>
      </c>
      <c r="I15" s="5"/>
      <c r="J15" s="5"/>
    </row>
    <row r="16" spans="1:10" ht="30">
      <c r="A16" s="18" t="s">
        <v>146</v>
      </c>
      <c r="B16" s="5" t="s">
        <v>144</v>
      </c>
      <c r="C16" s="5"/>
      <c r="D16" s="19" t="s">
        <v>145</v>
      </c>
      <c r="E16" s="5">
        <v>1</v>
      </c>
      <c r="F16" s="5">
        <v>0.5</v>
      </c>
      <c r="G16" s="16">
        <f t="shared" si="0"/>
        <v>0.5</v>
      </c>
      <c r="H16" s="5"/>
      <c r="I16" s="5"/>
      <c r="J16" s="5"/>
    </row>
    <row r="17" spans="1:10">
      <c r="A17" s="17">
        <v>2062101</v>
      </c>
      <c r="B17" s="5" t="s">
        <v>144</v>
      </c>
      <c r="C17" s="5"/>
      <c r="D17" s="5" t="s">
        <v>140</v>
      </c>
      <c r="E17" s="5">
        <v>6</v>
      </c>
      <c r="F17" s="5">
        <v>6.2E-2</v>
      </c>
      <c r="G17" s="16">
        <f t="shared" si="0"/>
        <v>0.372</v>
      </c>
      <c r="H17" s="5" t="s">
        <v>148</v>
      </c>
      <c r="I17" s="5"/>
      <c r="J17" s="5"/>
    </row>
    <row r="18" spans="1:10">
      <c r="D18" s="12" t="s">
        <v>141</v>
      </c>
    </row>
  </sheetData>
  <hyperlinks>
    <hyperlink ref="A15" r:id="rId1" display="https://www.molex.com/molex/products/datasheet.jsp?part=active/0002061131_CRIMP_TERMINALS.xml" xr:uid="{00000000-0004-0000-0300-000000000000}"/>
    <hyperlink ref="A17" r:id="rId2" display="https://www.molex.com/molex/products/datasheet.jsp?part=active/0002062101_CRIMP_TERMINALS.xml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selection activeCell="D13" sqref="D13"/>
    </sheetView>
  </sheetViews>
  <sheetFormatPr baseColWidth="10" defaultColWidth="8.83203125" defaultRowHeight="15"/>
  <cols>
    <col min="1" max="1" width="16.6640625" bestFit="1" customWidth="1"/>
    <col min="2" max="2" width="14.6640625" bestFit="1" customWidth="1"/>
    <col min="4" max="4" width="50.5" bestFit="1" customWidth="1"/>
  </cols>
  <sheetData>
    <row r="1" spans="1:10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5</v>
      </c>
      <c r="J1">
        <f>SUM(G2:G8)</f>
        <v>87.33</v>
      </c>
    </row>
    <row r="2" spans="1:10">
      <c r="A2" t="s">
        <v>17</v>
      </c>
      <c r="B2" t="s">
        <v>55</v>
      </c>
      <c r="C2" t="s">
        <v>36</v>
      </c>
      <c r="D2" t="s">
        <v>18</v>
      </c>
      <c r="E2">
        <v>2</v>
      </c>
      <c r="F2">
        <v>2.59</v>
      </c>
      <c r="G2">
        <f t="shared" ref="G2:G7" si="0">E2*F2</f>
        <v>5.18</v>
      </c>
    </row>
    <row r="3" spans="1:10">
      <c r="A3" t="s">
        <v>19</v>
      </c>
      <c r="B3" t="s">
        <v>55</v>
      </c>
      <c r="C3" t="s">
        <v>36</v>
      </c>
      <c r="D3" t="s">
        <v>20</v>
      </c>
      <c r="E3">
        <v>2</v>
      </c>
      <c r="F3">
        <v>2.2999999999999998</v>
      </c>
      <c r="G3">
        <f t="shared" si="0"/>
        <v>4.5999999999999996</v>
      </c>
    </row>
    <row r="4" spans="1:10">
      <c r="A4" t="s">
        <v>21</v>
      </c>
      <c r="B4" t="s">
        <v>55</v>
      </c>
      <c r="C4" t="s">
        <v>36</v>
      </c>
      <c r="D4" t="s">
        <v>22</v>
      </c>
      <c r="E4">
        <v>1</v>
      </c>
      <c r="F4">
        <v>26.85</v>
      </c>
      <c r="G4">
        <f t="shared" si="0"/>
        <v>26.85</v>
      </c>
    </row>
    <row r="5" spans="1:10">
      <c r="A5" t="s">
        <v>39</v>
      </c>
      <c r="B5" t="s">
        <v>55</v>
      </c>
      <c r="C5" t="s">
        <v>36</v>
      </c>
      <c r="D5" t="s">
        <v>25</v>
      </c>
      <c r="E5">
        <v>1</v>
      </c>
      <c r="F5">
        <v>23.64</v>
      </c>
      <c r="G5">
        <f t="shared" si="0"/>
        <v>23.64</v>
      </c>
    </row>
    <row r="6" spans="1:10">
      <c r="A6" t="s">
        <v>40</v>
      </c>
      <c r="B6" t="s">
        <v>55</v>
      </c>
      <c r="C6" t="s">
        <v>36</v>
      </c>
      <c r="D6" t="s">
        <v>35</v>
      </c>
      <c r="E6">
        <v>2</v>
      </c>
      <c r="F6">
        <v>5.0599999999999996</v>
      </c>
      <c r="G6">
        <f t="shared" si="0"/>
        <v>10.119999999999999</v>
      </c>
    </row>
    <row r="7" spans="1:10">
      <c r="A7" t="s">
        <v>41</v>
      </c>
      <c r="B7" t="s">
        <v>55</v>
      </c>
      <c r="C7" t="s">
        <v>36</v>
      </c>
      <c r="D7" t="s">
        <v>184</v>
      </c>
      <c r="E7">
        <v>2</v>
      </c>
      <c r="F7">
        <v>8.4700000000000006</v>
      </c>
      <c r="G7">
        <f t="shared" si="0"/>
        <v>16.940000000000001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H9" sqref="H9"/>
    </sheetView>
  </sheetViews>
  <sheetFormatPr baseColWidth="10" defaultColWidth="8.83203125" defaultRowHeight="15"/>
  <cols>
    <col min="2" max="2" width="14.6640625" bestFit="1" customWidth="1"/>
    <col min="4" max="4" width="51.1640625" bestFit="1" customWidth="1"/>
  </cols>
  <sheetData>
    <row r="1" spans="1:10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111</v>
      </c>
      <c r="J1">
        <f>SUM(G2:G5)</f>
        <v>26.75</v>
      </c>
    </row>
    <row r="2" spans="1:10">
      <c r="A2" t="s">
        <v>32</v>
      </c>
      <c r="B2" t="s">
        <v>55</v>
      </c>
      <c r="C2" t="s">
        <v>36</v>
      </c>
      <c r="D2" t="s">
        <v>33</v>
      </c>
      <c r="E2">
        <v>1</v>
      </c>
      <c r="F2">
        <v>2.19</v>
      </c>
      <c r="G2">
        <f t="shared" ref="G2:G8" si="0">E2*F2</f>
        <v>2.19</v>
      </c>
      <c r="I2" t="s">
        <v>113</v>
      </c>
      <c r="J2">
        <f>SUM(G2:G6)</f>
        <v>54.28</v>
      </c>
    </row>
    <row r="3" spans="1:10">
      <c r="A3">
        <v>114008</v>
      </c>
      <c r="B3" t="s">
        <v>55</v>
      </c>
      <c r="C3" t="s">
        <v>36</v>
      </c>
      <c r="D3" t="s">
        <v>33</v>
      </c>
      <c r="E3">
        <v>1</v>
      </c>
      <c r="F3">
        <v>3.02</v>
      </c>
      <c r="G3">
        <f t="shared" si="0"/>
        <v>3.02</v>
      </c>
    </row>
    <row r="4" spans="1:10">
      <c r="A4" t="s">
        <v>34</v>
      </c>
      <c r="B4" t="s">
        <v>55</v>
      </c>
      <c r="C4" t="s">
        <v>36</v>
      </c>
      <c r="D4" t="s">
        <v>33</v>
      </c>
      <c r="E4">
        <v>1</v>
      </c>
      <c r="F4">
        <v>10.64</v>
      </c>
      <c r="G4">
        <f t="shared" si="0"/>
        <v>10.64</v>
      </c>
    </row>
    <row r="5" spans="1:10">
      <c r="A5" s="1">
        <v>422</v>
      </c>
      <c r="B5" s="5" t="s">
        <v>88</v>
      </c>
      <c r="C5" s="5" t="s">
        <v>89</v>
      </c>
      <c r="D5" s="2" t="s">
        <v>90</v>
      </c>
      <c r="E5" s="5">
        <v>2</v>
      </c>
      <c r="F5" s="5">
        <v>5.45</v>
      </c>
      <c r="G5" s="5">
        <f t="shared" si="0"/>
        <v>10.9</v>
      </c>
    </row>
    <row r="6" spans="1:10">
      <c r="A6" s="7">
        <v>3445</v>
      </c>
      <c r="B6" s="5" t="s">
        <v>88</v>
      </c>
      <c r="C6" s="5" t="s">
        <v>89</v>
      </c>
      <c r="D6" s="4" t="s">
        <v>91</v>
      </c>
      <c r="E6" s="5">
        <v>1</v>
      </c>
      <c r="F6" s="5">
        <v>27.53</v>
      </c>
      <c r="G6" s="5">
        <f t="shared" si="0"/>
        <v>27.53</v>
      </c>
      <c r="H6" t="s">
        <v>93</v>
      </c>
    </row>
    <row r="7" spans="1:10">
      <c r="A7" s="9" t="s">
        <v>122</v>
      </c>
      <c r="B7" t="s">
        <v>55</v>
      </c>
      <c r="C7" t="s">
        <v>123</v>
      </c>
      <c r="D7" s="10" t="s">
        <v>124</v>
      </c>
      <c r="E7">
        <v>1</v>
      </c>
      <c r="F7">
        <v>122.2</v>
      </c>
      <c r="G7">
        <f t="shared" si="0"/>
        <v>122.2</v>
      </c>
      <c r="H7" t="s">
        <v>93</v>
      </c>
    </row>
    <row r="8" spans="1:10">
      <c r="A8" t="s">
        <v>127</v>
      </c>
      <c r="B8" t="s">
        <v>126</v>
      </c>
      <c r="C8" t="s">
        <v>123</v>
      </c>
      <c r="D8" s="10" t="s">
        <v>125</v>
      </c>
      <c r="E8">
        <v>1</v>
      </c>
      <c r="F8">
        <v>51.51</v>
      </c>
      <c r="G8">
        <f t="shared" si="0"/>
        <v>51.51</v>
      </c>
      <c r="H8" t="s">
        <v>128</v>
      </c>
    </row>
  </sheetData>
  <hyperlinks>
    <hyperlink ref="A6" r:id="rId1" display="https://www.mouser.ca/ProductDetail/Adafruit/3445?qs=sGAEpiMZZMu%252bmKbOcEVhFQxTf6VNDqZlHHxJgTmlxQIH1iVmUF7%252bAg%3d%3d" xr:uid="{00000000-0004-0000-0500-000000000000}"/>
  </hyperlinks>
  <pageMargins left="0.7" right="0.7" top="0.75" bottom="0.75" header="0.3" footer="0.3"/>
  <pageSetup paperSize="17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>
      <selection activeCell="A8" sqref="A8:G8"/>
    </sheetView>
  </sheetViews>
  <sheetFormatPr baseColWidth="10" defaultColWidth="8.83203125" defaultRowHeight="15"/>
  <cols>
    <col min="4" max="4" width="79.6640625" bestFit="1" customWidth="1"/>
  </cols>
  <sheetData>
    <row r="1" spans="1:10">
      <c r="A1" t="s">
        <v>101</v>
      </c>
      <c r="H1" t="s">
        <v>37</v>
      </c>
      <c r="I1" t="s">
        <v>114</v>
      </c>
      <c r="J1" s="5">
        <f>SUM(G6:G7)</f>
        <v>24.33</v>
      </c>
    </row>
    <row r="2" spans="1:10">
      <c r="A2" t="s">
        <v>0</v>
      </c>
      <c r="B2" t="s">
        <v>54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10" ht="30">
      <c r="A3" s="6" t="s">
        <v>77</v>
      </c>
      <c r="B3" s="5" t="s">
        <v>75</v>
      </c>
      <c r="C3" s="5" t="s">
        <v>36</v>
      </c>
      <c r="D3" s="6" t="s">
        <v>76</v>
      </c>
      <c r="E3" s="5">
        <v>2</v>
      </c>
      <c r="F3" s="5">
        <v>6.83</v>
      </c>
      <c r="G3" s="5">
        <f>E3*F3</f>
        <v>13.66</v>
      </c>
      <c r="H3" t="s">
        <v>61</v>
      </c>
    </row>
    <row r="4" spans="1:10">
      <c r="A4" s="5" t="s">
        <v>79</v>
      </c>
      <c r="B4" s="5" t="s">
        <v>75</v>
      </c>
      <c r="C4" s="5" t="s">
        <v>36</v>
      </c>
      <c r="D4" s="6" t="s">
        <v>78</v>
      </c>
      <c r="E4" s="5">
        <v>2</v>
      </c>
      <c r="F4" s="5">
        <v>1.31</v>
      </c>
      <c r="G4" s="5">
        <f>E4*F4</f>
        <v>2.62</v>
      </c>
    </row>
    <row r="6" spans="1:10" ht="30">
      <c r="A6" s="6" t="s">
        <v>80</v>
      </c>
      <c r="B6" s="5" t="s">
        <v>81</v>
      </c>
      <c r="C6" s="5" t="s">
        <v>36</v>
      </c>
      <c r="D6" s="5" t="s">
        <v>82</v>
      </c>
      <c r="E6" s="5">
        <v>1</v>
      </c>
      <c r="F6" s="5">
        <v>10.6</v>
      </c>
      <c r="G6" s="5">
        <f t="shared" ref="G6" si="0">E6*F6</f>
        <v>10.6</v>
      </c>
    </row>
    <row r="7" spans="1:10" ht="30">
      <c r="A7" s="6" t="s">
        <v>83</v>
      </c>
      <c r="B7" s="5" t="s">
        <v>75</v>
      </c>
      <c r="C7" s="5" t="s">
        <v>36</v>
      </c>
      <c r="D7" s="5" t="s">
        <v>87</v>
      </c>
      <c r="E7" s="5">
        <v>1</v>
      </c>
      <c r="F7" s="5">
        <v>13.73</v>
      </c>
      <c r="G7" s="5">
        <f>E7*F7</f>
        <v>13.73</v>
      </c>
    </row>
    <row r="8" spans="1:10">
      <c r="A8" s="9"/>
      <c r="D8" s="10"/>
      <c r="E8" s="5"/>
      <c r="F8" s="5"/>
      <c r="G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C10" sqref="A10:C10"/>
    </sheetView>
  </sheetViews>
  <sheetFormatPr baseColWidth="10" defaultColWidth="8.83203125" defaultRowHeight="15"/>
  <cols>
    <col min="4" max="4" width="79.6640625" bestFit="1" customWidth="1"/>
  </cols>
  <sheetData>
    <row r="1" spans="1:8">
      <c r="A1" t="s">
        <v>102</v>
      </c>
    </row>
    <row r="2" spans="1:8">
      <c r="A2" t="s">
        <v>0</v>
      </c>
      <c r="B2" t="s">
        <v>54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37</v>
      </c>
    </row>
    <row r="4" spans="1:8">
      <c r="A4" t="s">
        <v>45</v>
      </c>
      <c r="B4" t="s">
        <v>55</v>
      </c>
      <c r="C4" t="s">
        <v>36</v>
      </c>
      <c r="D4" t="s">
        <v>44</v>
      </c>
      <c r="E4">
        <v>1</v>
      </c>
      <c r="F4">
        <v>12.31</v>
      </c>
      <c r="G4">
        <f>E4*F4</f>
        <v>12.31</v>
      </c>
    </row>
    <row r="5" spans="1:8">
      <c r="A5" t="s">
        <v>47</v>
      </c>
      <c r="B5" t="s">
        <v>55</v>
      </c>
      <c r="C5" t="s">
        <v>36</v>
      </c>
      <c r="D5" t="s">
        <v>46</v>
      </c>
      <c r="E5">
        <v>3</v>
      </c>
      <c r="F5">
        <v>0.64900000000000002</v>
      </c>
      <c r="G5">
        <f>E5*F5</f>
        <v>1.9470000000000001</v>
      </c>
    </row>
    <row r="6" spans="1:8">
      <c r="A6" t="s">
        <v>52</v>
      </c>
      <c r="B6" t="s">
        <v>55</v>
      </c>
      <c r="C6" t="s">
        <v>36</v>
      </c>
      <c r="D6" t="s">
        <v>48</v>
      </c>
      <c r="E6">
        <v>1</v>
      </c>
      <c r="F6">
        <v>4.62</v>
      </c>
      <c r="G6">
        <f>E6*F6</f>
        <v>4.62</v>
      </c>
    </row>
    <row r="7" spans="1:8">
      <c r="A7" t="s">
        <v>53</v>
      </c>
      <c r="B7" t="s">
        <v>55</v>
      </c>
      <c r="C7" t="s">
        <v>36</v>
      </c>
      <c r="D7" t="s">
        <v>49</v>
      </c>
      <c r="E7">
        <v>1</v>
      </c>
      <c r="F7">
        <v>3.49</v>
      </c>
      <c r="G7">
        <f>E7*F7</f>
        <v>3.49</v>
      </c>
    </row>
    <row r="8" spans="1:8" ht="16" thickBot="1">
      <c r="A8" t="s">
        <v>51</v>
      </c>
      <c r="B8" t="s">
        <v>55</v>
      </c>
      <c r="C8" t="s">
        <v>36</v>
      </c>
      <c r="D8" t="s">
        <v>50</v>
      </c>
      <c r="E8">
        <v>1</v>
      </c>
      <c r="F8">
        <v>0.248</v>
      </c>
      <c r="G8">
        <f>E8*F8</f>
        <v>0.248</v>
      </c>
    </row>
    <row r="9" spans="1:8">
      <c r="A9" s="11"/>
    </row>
    <row r="12" spans="1:8">
      <c r="A12" t="s">
        <v>42</v>
      </c>
      <c r="B12" t="s">
        <v>55</v>
      </c>
      <c r="D12" t="s">
        <v>43</v>
      </c>
      <c r="E12">
        <v>1</v>
      </c>
      <c r="F12">
        <v>8.49</v>
      </c>
      <c r="G12">
        <f>E12*F12</f>
        <v>8.49</v>
      </c>
      <c r="H12" t="s">
        <v>72</v>
      </c>
    </row>
  </sheetData>
  <pageMargins left="0.7" right="0.7" top="0.75" bottom="0.75" header="0.3" footer="0.3"/>
  <pageSetup paperSize="17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"/>
  <sheetViews>
    <sheetView zoomScale="140" zoomScaleNormal="140" workbookViewId="0">
      <selection activeCell="A3" sqref="A3"/>
    </sheetView>
  </sheetViews>
  <sheetFormatPr baseColWidth="10" defaultColWidth="8.83203125" defaultRowHeight="15"/>
  <cols>
    <col min="5" max="5" width="56.1640625" bestFit="1" customWidth="1"/>
  </cols>
  <sheetData>
    <row r="1" spans="1:9">
      <c r="A1" t="s">
        <v>0</v>
      </c>
      <c r="B1" t="s">
        <v>54</v>
      </c>
      <c r="C1" t="s">
        <v>169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3" spans="1:9">
      <c r="A3" s="1">
        <v>1386</v>
      </c>
      <c r="B3" s="5" t="s">
        <v>88</v>
      </c>
      <c r="C3" s="5"/>
      <c r="D3" s="5" t="s">
        <v>89</v>
      </c>
      <c r="E3" s="2" t="s">
        <v>92</v>
      </c>
      <c r="F3" s="5">
        <v>1</v>
      </c>
      <c r="G3" s="5">
        <v>49.61</v>
      </c>
      <c r="H3" s="5">
        <f t="shared" ref="H3:H8" si="0">F3*G3</f>
        <v>49.61</v>
      </c>
      <c r="I3" t="s">
        <v>93</v>
      </c>
    </row>
    <row r="4" spans="1:9" ht="26">
      <c r="A4" s="1" t="s">
        <v>129</v>
      </c>
      <c r="B4" t="s">
        <v>130</v>
      </c>
      <c r="D4" t="s">
        <v>89</v>
      </c>
      <c r="E4" s="2" t="s">
        <v>131</v>
      </c>
      <c r="F4" s="5">
        <v>3</v>
      </c>
      <c r="G4">
        <v>15.48</v>
      </c>
      <c r="H4" s="5">
        <f t="shared" si="0"/>
        <v>46.44</v>
      </c>
      <c r="I4" t="s">
        <v>133</v>
      </c>
    </row>
    <row r="5" spans="1:9" ht="26">
      <c r="A5" s="22" t="s">
        <v>134</v>
      </c>
      <c r="B5" s="23" t="s">
        <v>130</v>
      </c>
      <c r="C5" s="23"/>
      <c r="D5" s="23" t="s">
        <v>89</v>
      </c>
      <c r="E5" s="24" t="s">
        <v>132</v>
      </c>
      <c r="F5" s="23">
        <v>1</v>
      </c>
      <c r="G5" s="23">
        <v>20.66</v>
      </c>
      <c r="H5" s="25">
        <f t="shared" si="0"/>
        <v>20.66</v>
      </c>
      <c r="I5" s="23" t="s">
        <v>135</v>
      </c>
    </row>
    <row r="6" spans="1:9" ht="26">
      <c r="A6" s="1" t="s">
        <v>136</v>
      </c>
      <c r="B6" t="s">
        <v>130</v>
      </c>
      <c r="D6" t="s">
        <v>89</v>
      </c>
      <c r="E6" s="2" t="s">
        <v>137</v>
      </c>
      <c r="F6">
        <v>1</v>
      </c>
      <c r="G6">
        <v>15.48</v>
      </c>
      <c r="H6" s="5">
        <f t="shared" si="0"/>
        <v>15.48</v>
      </c>
    </row>
    <row r="7" spans="1:9">
      <c r="A7" s="1">
        <v>3317</v>
      </c>
      <c r="B7" t="s">
        <v>88</v>
      </c>
      <c r="D7" t="s">
        <v>89</v>
      </c>
      <c r="E7" s="2" t="s">
        <v>168</v>
      </c>
      <c r="F7">
        <v>1</v>
      </c>
      <c r="G7">
        <v>21.93</v>
      </c>
      <c r="H7" s="5">
        <f t="shared" si="0"/>
        <v>21.93</v>
      </c>
    </row>
    <row r="8" spans="1:9">
      <c r="A8">
        <v>1500</v>
      </c>
      <c r="B8" t="s">
        <v>88</v>
      </c>
      <c r="C8" s="10" t="s">
        <v>170</v>
      </c>
      <c r="D8" t="s">
        <v>123</v>
      </c>
      <c r="E8" s="10" t="s">
        <v>171</v>
      </c>
      <c r="F8">
        <v>1</v>
      </c>
      <c r="G8">
        <v>9.76</v>
      </c>
      <c r="H8" s="5">
        <f t="shared" si="0"/>
        <v>9.76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 Cost</vt:lpstr>
      <vt:lpstr>Master Elec Box</vt:lpstr>
      <vt:lpstr>Arm Box BOM</vt:lpstr>
      <vt:lpstr>Drive Motor Cables</vt:lpstr>
      <vt:lpstr>Battery Power Cable</vt:lpstr>
      <vt:lpstr>Tools</vt:lpstr>
      <vt:lpstr>I2C Cable</vt:lpstr>
      <vt:lpstr>CAN BUS Cable</vt:lpstr>
      <vt:lpstr>Potential Arm Stuff</vt:lpstr>
      <vt:lpstr>Power Board BOM</vt:lpstr>
      <vt:lpstr>Antenna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Sturgeon</dc:creator>
  <cp:lastModifiedBy>Sturgeon, Thomas</cp:lastModifiedBy>
  <dcterms:created xsi:type="dcterms:W3CDTF">2018-08-15T13:51:50Z</dcterms:created>
  <dcterms:modified xsi:type="dcterms:W3CDTF">2018-08-17T01:50:16Z</dcterms:modified>
</cp:coreProperties>
</file>