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an\Desktop\"/>
    </mc:Choice>
  </mc:AlternateContent>
  <xr:revisionPtr revIDLastSave="0" documentId="13_ncr:1_{C2933222-8FD8-4035-85AA-177E897265B0}" xr6:coauthVersionLast="47" xr6:coauthVersionMax="47" xr10:uidLastSave="{00000000-0000-0000-0000-000000000000}"/>
  <bookViews>
    <workbookView xWindow="-108" yWindow="-108" windowWidth="23256" windowHeight="12576" activeTab="3" xr2:uid="{04BACAC1-B172-4F77-9FC0-A8A3BC7402AC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4" i="2"/>
  <c r="J11" i="2"/>
  <c r="L11" i="2" s="1"/>
  <c r="J12" i="2"/>
  <c r="L12" i="2"/>
  <c r="N6" i="2"/>
  <c r="J18" i="2"/>
  <c r="J22" i="2"/>
  <c r="J13" i="2"/>
  <c r="K11" i="2"/>
  <c r="K12" i="2"/>
  <c r="K13" i="2"/>
  <c r="N5" i="2"/>
  <c r="K25" i="2"/>
  <c r="K24" i="2"/>
  <c r="K23" i="2"/>
  <c r="K21" i="2"/>
  <c r="K20" i="2"/>
  <c r="K19" i="2"/>
  <c r="J25" i="2"/>
  <c r="J24" i="2"/>
  <c r="J23" i="2"/>
  <c r="H25" i="2"/>
  <c r="G25" i="2"/>
  <c r="F25" i="2"/>
  <c r="D25" i="2"/>
  <c r="I25" i="2" s="1"/>
  <c r="H24" i="2"/>
  <c r="G24" i="2"/>
  <c r="F24" i="2"/>
  <c r="D24" i="2"/>
  <c r="I24" i="2" s="1"/>
  <c r="H23" i="2"/>
  <c r="G23" i="2"/>
  <c r="F23" i="2"/>
  <c r="D23" i="2"/>
  <c r="I23" i="2" s="1"/>
  <c r="J21" i="2"/>
  <c r="J20" i="2"/>
  <c r="J19" i="2"/>
  <c r="H20" i="2"/>
  <c r="G20" i="2"/>
  <c r="F20" i="2"/>
  <c r="H19" i="2"/>
  <c r="G19" i="2"/>
  <c r="F19" i="2"/>
  <c r="H18" i="2"/>
  <c r="G18" i="2"/>
  <c r="F18" i="2"/>
  <c r="K17" i="2"/>
  <c r="K16" i="2"/>
  <c r="K15" i="2"/>
  <c r="H15" i="2"/>
  <c r="G15" i="2"/>
  <c r="F15" i="2"/>
  <c r="H14" i="2"/>
  <c r="G14" i="2"/>
  <c r="F14" i="2"/>
  <c r="H17" i="2"/>
  <c r="G17" i="2"/>
  <c r="F17" i="2"/>
  <c r="H12" i="2"/>
  <c r="G12" i="2"/>
  <c r="F12" i="2"/>
  <c r="H11" i="2"/>
  <c r="G11" i="2"/>
  <c r="F11" i="2"/>
  <c r="H10" i="2"/>
  <c r="G10" i="2"/>
  <c r="F10" i="2"/>
  <c r="H22" i="2"/>
  <c r="G22" i="2"/>
  <c r="F22" i="2"/>
  <c r="F2" i="2"/>
  <c r="L6" i="4"/>
  <c r="L5" i="4"/>
  <c r="M5" i="4" s="1"/>
  <c r="I2" i="3"/>
  <c r="J24" i="3" s="1"/>
  <c r="J9" i="3"/>
  <c r="I9" i="3"/>
  <c r="H9" i="3"/>
  <c r="G9" i="3"/>
  <c r="F9" i="3"/>
  <c r="D9" i="3"/>
  <c r="J19" i="3"/>
  <c r="H37" i="3"/>
  <c r="G37" i="3"/>
  <c r="F37" i="3"/>
  <c r="D37" i="3"/>
  <c r="I37" i="3" s="1"/>
  <c r="J37" i="3" s="1"/>
  <c r="H36" i="3"/>
  <c r="G36" i="3"/>
  <c r="F36" i="3"/>
  <c r="D36" i="3"/>
  <c r="I36" i="3" s="1"/>
  <c r="H35" i="3"/>
  <c r="G35" i="3"/>
  <c r="F35" i="3"/>
  <c r="D35" i="3"/>
  <c r="I35" i="3" s="1"/>
  <c r="H34" i="3"/>
  <c r="G34" i="3"/>
  <c r="F34" i="3"/>
  <c r="D34" i="3"/>
  <c r="I34" i="3" s="1"/>
  <c r="J34" i="3" s="1"/>
  <c r="H33" i="3"/>
  <c r="G33" i="3"/>
  <c r="F33" i="3"/>
  <c r="D33" i="3"/>
  <c r="I33" i="3" s="1"/>
  <c r="H32" i="3"/>
  <c r="G32" i="3"/>
  <c r="F32" i="3"/>
  <c r="D32" i="3"/>
  <c r="I32" i="3" s="1"/>
  <c r="H31" i="3"/>
  <c r="G31" i="3"/>
  <c r="F31" i="3"/>
  <c r="D31" i="3"/>
  <c r="I31" i="3" s="1"/>
  <c r="H30" i="3"/>
  <c r="G30" i="3"/>
  <c r="F30" i="3"/>
  <c r="D30" i="3"/>
  <c r="I30" i="3" s="1"/>
  <c r="H29" i="3"/>
  <c r="G29" i="3"/>
  <c r="F29" i="3"/>
  <c r="D29" i="3"/>
  <c r="I29" i="3" s="1"/>
  <c r="H28" i="3"/>
  <c r="G28" i="3"/>
  <c r="F28" i="3"/>
  <c r="D28" i="3"/>
  <c r="I28" i="3" s="1"/>
  <c r="H27" i="3"/>
  <c r="G27" i="3"/>
  <c r="F27" i="3"/>
  <c r="D27" i="3"/>
  <c r="I27" i="3" s="1"/>
  <c r="H26" i="3"/>
  <c r="G26" i="3"/>
  <c r="F26" i="3"/>
  <c r="D26" i="3"/>
  <c r="I26" i="3" s="1"/>
  <c r="J17" i="3"/>
  <c r="J15" i="3"/>
  <c r="J14" i="3"/>
  <c r="J13" i="3"/>
  <c r="J12" i="3"/>
  <c r="J11" i="3"/>
  <c r="J10" i="3"/>
  <c r="K24" i="3"/>
  <c r="H24" i="3"/>
  <c r="G24" i="3"/>
  <c r="F24" i="3"/>
  <c r="K23" i="3"/>
  <c r="H23" i="3"/>
  <c r="G23" i="3"/>
  <c r="F23" i="3"/>
  <c r="K22" i="3"/>
  <c r="H22" i="3"/>
  <c r="G22" i="3"/>
  <c r="F22" i="3"/>
  <c r="H21" i="3"/>
  <c r="G21" i="3"/>
  <c r="F21" i="3"/>
  <c r="K20" i="3"/>
  <c r="H20" i="3"/>
  <c r="G20" i="3"/>
  <c r="F20" i="3"/>
  <c r="K19" i="3"/>
  <c r="H19" i="3"/>
  <c r="G19" i="3"/>
  <c r="F19" i="3"/>
  <c r="K18" i="3"/>
  <c r="H18" i="3"/>
  <c r="G18" i="3"/>
  <c r="F18" i="3"/>
  <c r="H17" i="3"/>
  <c r="G17" i="3"/>
  <c r="F17" i="3"/>
  <c r="K16" i="3"/>
  <c r="H16" i="3"/>
  <c r="G16" i="3"/>
  <c r="F16" i="3"/>
  <c r="D16" i="3"/>
  <c r="K15" i="3"/>
  <c r="H15" i="3"/>
  <c r="G15" i="3"/>
  <c r="F15" i="3"/>
  <c r="K14" i="3"/>
  <c r="H14" i="3"/>
  <c r="G14" i="3"/>
  <c r="F14" i="3"/>
  <c r="H13" i="3"/>
  <c r="G13" i="3"/>
  <c r="F13" i="3"/>
  <c r="K12" i="3"/>
  <c r="H12" i="3"/>
  <c r="G12" i="3"/>
  <c r="F12" i="3"/>
  <c r="K11" i="3"/>
  <c r="H11" i="3"/>
  <c r="G11" i="3"/>
  <c r="F11" i="3"/>
  <c r="K10" i="3"/>
  <c r="H10" i="3"/>
  <c r="G10" i="3"/>
  <c r="F10" i="3"/>
  <c r="D10" i="3"/>
  <c r="N9" i="3"/>
  <c r="N5" i="3"/>
  <c r="N6" i="3" s="1"/>
  <c r="F2" i="3"/>
  <c r="I10" i="3" s="1"/>
  <c r="B2" i="3"/>
  <c r="D20" i="3" s="1"/>
  <c r="I20" i="3" s="1"/>
  <c r="N5" i="1"/>
  <c r="N6" i="1" s="1"/>
  <c r="P5" i="1" s="1"/>
  <c r="N2" i="1"/>
  <c r="N9" i="1"/>
  <c r="J9" i="1"/>
  <c r="K2" i="1" s="1"/>
  <c r="H21" i="2"/>
  <c r="G21" i="2"/>
  <c r="F21" i="2"/>
  <c r="H16" i="2"/>
  <c r="G16" i="2"/>
  <c r="F16" i="2"/>
  <c r="H13" i="2"/>
  <c r="G13" i="2"/>
  <c r="F13" i="2"/>
  <c r="N9" i="2"/>
  <c r="B2" i="2"/>
  <c r="D10" i="2" s="1"/>
  <c r="I10" i="2" s="1"/>
  <c r="M13" i="1"/>
  <c r="P13" i="1" s="1"/>
  <c r="M17" i="1"/>
  <c r="P17" i="1" s="1"/>
  <c r="M21" i="1"/>
  <c r="P21" i="1" s="1"/>
  <c r="M9" i="1"/>
  <c r="P9" i="1" s="1"/>
  <c r="L13" i="1"/>
  <c r="K20" i="1"/>
  <c r="L20" i="1" s="1"/>
  <c r="K16" i="1"/>
  <c r="L16" i="1" s="1"/>
  <c r="K15" i="1"/>
  <c r="L15" i="1" s="1"/>
  <c r="K14" i="1"/>
  <c r="L14" i="1" s="1"/>
  <c r="K12" i="1"/>
  <c r="L12" i="1" s="1"/>
  <c r="K11" i="1"/>
  <c r="L11" i="1" s="1"/>
  <c r="K10" i="1"/>
  <c r="L10" i="1" s="1"/>
  <c r="H24" i="1"/>
  <c r="G24" i="1"/>
  <c r="F24" i="1"/>
  <c r="D24" i="1"/>
  <c r="I24" i="1" s="1"/>
  <c r="J24" i="1" s="1"/>
  <c r="H23" i="1"/>
  <c r="G23" i="1"/>
  <c r="F23" i="1"/>
  <c r="D23" i="1"/>
  <c r="I23" i="1" s="1"/>
  <c r="H22" i="1"/>
  <c r="G22" i="1"/>
  <c r="F22" i="1"/>
  <c r="D22" i="1"/>
  <c r="I22" i="1" s="1"/>
  <c r="H21" i="1"/>
  <c r="G21" i="1"/>
  <c r="F21" i="1"/>
  <c r="D21" i="1"/>
  <c r="I21" i="1" s="1"/>
  <c r="J21" i="1" s="1"/>
  <c r="H20" i="1"/>
  <c r="G20" i="1"/>
  <c r="F20" i="1"/>
  <c r="D20" i="1"/>
  <c r="I20" i="1" s="1"/>
  <c r="H19" i="1"/>
  <c r="G19" i="1"/>
  <c r="F19" i="1"/>
  <c r="D19" i="1"/>
  <c r="I19" i="1" s="1"/>
  <c r="H18" i="1"/>
  <c r="G18" i="1"/>
  <c r="F18" i="1"/>
  <c r="D18" i="1"/>
  <c r="I18" i="1" s="1"/>
  <c r="H17" i="1"/>
  <c r="G17" i="1"/>
  <c r="F17" i="1"/>
  <c r="D17" i="1"/>
  <c r="I17" i="1" s="1"/>
  <c r="H16" i="1"/>
  <c r="G16" i="1"/>
  <c r="F16" i="1"/>
  <c r="D16" i="1"/>
  <c r="I16" i="1" s="1"/>
  <c r="J16" i="1" s="1"/>
  <c r="H15" i="1"/>
  <c r="G15" i="1"/>
  <c r="F15" i="1"/>
  <c r="D15" i="1"/>
  <c r="I15" i="1" s="1"/>
  <c r="H14" i="1"/>
  <c r="G14" i="1"/>
  <c r="F14" i="1"/>
  <c r="D14" i="1"/>
  <c r="I14" i="1" s="1"/>
  <c r="H13" i="1"/>
  <c r="G13" i="1"/>
  <c r="F13" i="1"/>
  <c r="D13" i="1"/>
  <c r="I13" i="1" s="1"/>
  <c r="H12" i="1"/>
  <c r="G12" i="1"/>
  <c r="F12" i="1"/>
  <c r="D12" i="1"/>
  <c r="I12" i="1" s="1"/>
  <c r="H11" i="1"/>
  <c r="G11" i="1"/>
  <c r="F11" i="1"/>
  <c r="D11" i="1"/>
  <c r="I11" i="1" s="1"/>
  <c r="H10" i="1"/>
  <c r="G10" i="1"/>
  <c r="F10" i="1"/>
  <c r="D10" i="1"/>
  <c r="I10" i="1" s="1"/>
  <c r="H9" i="1"/>
  <c r="G9" i="1"/>
  <c r="F9" i="1"/>
  <c r="D9" i="1"/>
  <c r="I9" i="1" s="1"/>
  <c r="I2" i="1"/>
  <c r="B2" i="1"/>
  <c r="F2" i="1"/>
  <c r="L10" i="2" l="1"/>
  <c r="L22" i="2"/>
  <c r="I20" i="2"/>
  <c r="D20" i="2"/>
  <c r="I19" i="2"/>
  <c r="D19" i="2"/>
  <c r="D18" i="2"/>
  <c r="I18" i="2" s="1"/>
  <c r="D14" i="2"/>
  <c r="I14" i="2" s="1"/>
  <c r="D15" i="2"/>
  <c r="I15" i="2" s="1"/>
  <c r="D17" i="2"/>
  <c r="I17" i="2" s="1"/>
  <c r="J17" i="2" s="1"/>
  <c r="D12" i="2"/>
  <c r="I12" i="2" s="1"/>
  <c r="I2" i="2"/>
  <c r="D11" i="2"/>
  <c r="I11" i="2" s="1"/>
  <c r="D22" i="2"/>
  <c r="I22" i="2" s="1"/>
  <c r="J16" i="3"/>
  <c r="J20" i="3"/>
  <c r="J21" i="3"/>
  <c r="J22" i="3"/>
  <c r="L22" i="3" s="1"/>
  <c r="J23" i="3"/>
  <c r="J36" i="3"/>
  <c r="J18" i="3"/>
  <c r="J35" i="3"/>
  <c r="J33" i="3"/>
  <c r="J32" i="3"/>
  <c r="J31" i="3"/>
  <c r="J30" i="3"/>
  <c r="J27" i="3"/>
  <c r="J28" i="3"/>
  <c r="J29" i="3"/>
  <c r="J26" i="3"/>
  <c r="D17" i="3"/>
  <c r="I23" i="3"/>
  <c r="D13" i="3"/>
  <c r="I13" i="3" s="1"/>
  <c r="D18" i="3"/>
  <c r="I18" i="3" s="1"/>
  <c r="I19" i="3"/>
  <c r="D21" i="3"/>
  <c r="I21" i="3" s="1"/>
  <c r="D14" i="3"/>
  <c r="I14" i="3" s="1"/>
  <c r="I16" i="3"/>
  <c r="L19" i="3"/>
  <c r="D22" i="3"/>
  <c r="I22" i="3" s="1"/>
  <c r="D15" i="3"/>
  <c r="I15" i="3" s="1"/>
  <c r="I17" i="3"/>
  <c r="L20" i="3"/>
  <c r="D23" i="3"/>
  <c r="D11" i="3"/>
  <c r="I11" i="3" s="1"/>
  <c r="D19" i="3"/>
  <c r="D24" i="3"/>
  <c r="I24" i="3" s="1"/>
  <c r="D12" i="3"/>
  <c r="I12" i="3" s="1"/>
  <c r="M16" i="1"/>
  <c r="P16" i="1" s="1"/>
  <c r="M15" i="1"/>
  <c r="P15" i="1" s="1"/>
  <c r="M14" i="1"/>
  <c r="P14" i="1" s="1"/>
  <c r="M12" i="1"/>
  <c r="M10" i="1"/>
  <c r="P10" i="1" s="1"/>
  <c r="M11" i="1"/>
  <c r="P11" i="1" s="1"/>
  <c r="P12" i="1"/>
  <c r="M20" i="1"/>
  <c r="P20" i="1" s="1"/>
  <c r="D13" i="2"/>
  <c r="I13" i="2" s="1"/>
  <c r="D16" i="2"/>
  <c r="I16" i="2" s="1"/>
  <c r="D21" i="2"/>
  <c r="I21" i="2" s="1"/>
  <c r="K24" i="1"/>
  <c r="K19" i="1"/>
  <c r="L17" i="1"/>
  <c r="K22" i="1"/>
  <c r="L21" i="1"/>
  <c r="K23" i="1"/>
  <c r="K18" i="1"/>
  <c r="L2" i="1"/>
  <c r="L9" i="1"/>
  <c r="J23" i="1"/>
  <c r="J22" i="1"/>
  <c r="J20" i="1"/>
  <c r="J19" i="1"/>
  <c r="J18" i="1"/>
  <c r="J17" i="1"/>
  <c r="J15" i="1"/>
  <c r="J14" i="1"/>
  <c r="J13" i="1"/>
  <c r="J12" i="1"/>
  <c r="J11" i="1"/>
  <c r="J10" i="1"/>
  <c r="J4" i="2" l="1"/>
  <c r="K2" i="2"/>
  <c r="K3" i="2" s="1"/>
  <c r="J5" i="2"/>
  <c r="M10" i="2"/>
  <c r="P10" i="2" s="1"/>
  <c r="P9" i="2"/>
  <c r="M25" i="2"/>
  <c r="L25" i="2"/>
  <c r="M24" i="2"/>
  <c r="L24" i="2"/>
  <c r="M23" i="2"/>
  <c r="L23" i="2"/>
  <c r="J15" i="2"/>
  <c r="L21" i="2"/>
  <c r="J16" i="2"/>
  <c r="L16" i="2" s="1"/>
  <c r="K2" i="3"/>
  <c r="L2" i="3" s="1"/>
  <c r="L3" i="3" s="1"/>
  <c r="K3" i="3"/>
  <c r="L9" i="3"/>
  <c r="M20" i="3"/>
  <c r="P20" i="3" s="1"/>
  <c r="L12" i="3"/>
  <c r="M12" i="3"/>
  <c r="P12" i="3" s="1"/>
  <c r="M17" i="3"/>
  <c r="P17" i="3" s="1"/>
  <c r="L17" i="3"/>
  <c r="M18" i="3"/>
  <c r="P18" i="3" s="1"/>
  <c r="L18" i="3"/>
  <c r="L21" i="3"/>
  <c r="M21" i="3"/>
  <c r="P21" i="3" s="1"/>
  <c r="L15" i="3"/>
  <c r="M15" i="3"/>
  <c r="P15" i="3" s="1"/>
  <c r="L11" i="3"/>
  <c r="M11" i="3"/>
  <c r="P11" i="3" s="1"/>
  <c r="L23" i="3"/>
  <c r="M23" i="3"/>
  <c r="P23" i="3" s="1"/>
  <c r="M14" i="3"/>
  <c r="P14" i="3" s="1"/>
  <c r="L14" i="3"/>
  <c r="M24" i="3"/>
  <c r="P24" i="3" s="1"/>
  <c r="L24" i="3"/>
  <c r="L13" i="3"/>
  <c r="M13" i="3"/>
  <c r="P13" i="3" s="1"/>
  <c r="M9" i="3"/>
  <c r="M19" i="3"/>
  <c r="P19" i="3" s="1"/>
  <c r="L10" i="3"/>
  <c r="M10" i="3"/>
  <c r="P10" i="3" s="1"/>
  <c r="M22" i="3"/>
  <c r="P22" i="3" s="1"/>
  <c r="L16" i="3"/>
  <c r="M16" i="3"/>
  <c r="P16" i="3" s="1"/>
  <c r="L18" i="1"/>
  <c r="M18" i="1"/>
  <c r="P18" i="1" s="1"/>
  <c r="L19" i="1"/>
  <c r="M19" i="1"/>
  <c r="P19" i="1" s="1"/>
  <c r="L23" i="1"/>
  <c r="M23" i="1"/>
  <c r="P23" i="1" s="1"/>
  <c r="L22" i="1"/>
  <c r="M22" i="1"/>
  <c r="P22" i="1" s="1"/>
  <c r="L24" i="1"/>
  <c r="M24" i="1"/>
  <c r="P24" i="1" s="1"/>
  <c r="L13" i="2"/>
  <c r="M13" i="2"/>
  <c r="P13" i="2" s="1"/>
  <c r="M16" i="2"/>
  <c r="P16" i="2" s="1"/>
  <c r="M20" i="2" l="1"/>
  <c r="P20" i="2" s="1"/>
  <c r="L20" i="2"/>
  <c r="M21" i="2"/>
  <c r="P21" i="2" s="1"/>
  <c r="M22" i="2"/>
  <c r="M19" i="2"/>
  <c r="P19" i="2" s="1"/>
  <c r="L19" i="2"/>
  <c r="M18" i="2"/>
  <c r="P18" i="2" s="1"/>
  <c r="L18" i="2"/>
  <c r="M14" i="2"/>
  <c r="P14" i="2" s="1"/>
  <c r="L14" i="2"/>
  <c r="M2" i="2" s="1"/>
  <c r="M15" i="2"/>
  <c r="P15" i="2" s="1"/>
  <c r="L15" i="2"/>
  <c r="M17" i="2"/>
  <c r="P17" i="2" s="1"/>
  <c r="L17" i="2"/>
  <c r="L2" i="2"/>
  <c r="N2" i="2" s="1"/>
  <c r="M12" i="2"/>
  <c r="P12" i="2" s="1"/>
  <c r="M11" i="2"/>
  <c r="P11" i="2" s="1"/>
  <c r="N2" i="3"/>
  <c r="J7" i="3"/>
  <c r="M2" i="3"/>
  <c r="Q6" i="3" s="1"/>
  <c r="N14" i="3"/>
  <c r="S2" i="3"/>
  <c r="P9" i="3"/>
  <c r="R18" i="3" s="1"/>
  <c r="S18" i="3" s="1"/>
  <c r="M2" i="1"/>
  <c r="R2" i="1" s="1"/>
  <c r="R18" i="1"/>
  <c r="S18" i="1" s="1"/>
  <c r="S2" i="1"/>
  <c r="M4" i="2" l="1"/>
  <c r="R27" i="2"/>
  <c r="S27" i="2" s="1"/>
  <c r="S2" i="2"/>
  <c r="P5" i="3"/>
  <c r="R2" i="3"/>
  <c r="T2" i="3" s="1"/>
  <c r="T2" i="1"/>
  <c r="R2" i="2" l="1"/>
  <c r="T2" i="2" s="1"/>
  <c r="L1048576" i="4"/>
</calcChain>
</file>

<file path=xl/sharedStrings.xml><?xml version="1.0" encoding="utf-8"?>
<sst xmlns="http://schemas.openxmlformats.org/spreadsheetml/2006/main" count="55" uniqueCount="21">
  <si>
    <t>n</t>
  </si>
  <si>
    <t>m</t>
  </si>
  <si>
    <t>m1</t>
  </si>
  <si>
    <t>m2</t>
  </si>
  <si>
    <t>m3</t>
  </si>
  <si>
    <t>m4</t>
  </si>
  <si>
    <t>y1</t>
  </si>
  <si>
    <t>y2</t>
  </si>
  <si>
    <t>y3</t>
  </si>
  <si>
    <t>y4</t>
  </si>
  <si>
    <t>P</t>
  </si>
  <si>
    <t>x</t>
  </si>
  <si>
    <t>E(win</t>
  </si>
  <si>
    <t>E not win</t>
  </si>
  <si>
    <t>pure E</t>
  </si>
  <si>
    <t>(ex)^2</t>
  </si>
  <si>
    <t>e(x^2)</t>
  </si>
  <si>
    <t>X2</t>
  </si>
  <si>
    <t>X5</t>
  </si>
  <si>
    <t>MATCH</t>
  </si>
  <si>
    <t>NON_WIN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</si>
</sst>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"/>
    <numFmt numFmtId="165" formatCode="0.00000"/>
    <numFmt numFmtId="166" formatCode="0.000000000"/>
    <numFmt numFmtId="167" formatCode="0.00000000000"/>
    <numFmt numFmtId="168" formatCode="0.0000000000000"/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3" borderId="0" xfId="0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214F-6F8C-43F7-BCD9-90051EC78C53}">
  <dimension ref="A1:T24"/>
  <sheetViews>
    <sheetView workbookViewId="0">
      <selection activeCell="K9" sqref="K9"/>
    </sheetView>
  </sheetViews>
  <sheetFormatPr defaultRowHeight="14.4" x14ac:dyDescent="0.3"/>
  <cols>
    <col min="9" max="9" width="12" bestFit="1" customWidth="1"/>
    <col min="10" max="10" width="17.5546875" customWidth="1"/>
    <col min="11" max="11" width="10" bestFit="1" customWidth="1"/>
    <col min="12" max="12" width="12" bestFit="1" customWidth="1"/>
    <col min="14" max="14" width="16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12</v>
      </c>
      <c r="L1" t="s">
        <v>13</v>
      </c>
      <c r="M1" t="s">
        <v>14</v>
      </c>
      <c r="R1" t="s">
        <v>15</v>
      </c>
      <c r="S1" t="s">
        <v>16</v>
      </c>
    </row>
    <row r="2" spans="1:20" x14ac:dyDescent="0.3">
      <c r="A2">
        <v>99</v>
      </c>
      <c r="B2">
        <f>SUM(C2:E2)</f>
        <v>8</v>
      </c>
      <c r="C2">
        <v>1</v>
      </c>
      <c r="D2">
        <v>1</v>
      </c>
      <c r="E2">
        <v>6</v>
      </c>
      <c r="F2">
        <f>A2-SUM(C2:E2)</f>
        <v>91</v>
      </c>
      <c r="I2">
        <f>COMBIN(A2,B2)</f>
        <v>171200862756</v>
      </c>
      <c r="K2">
        <f>SUM(J9:J24)</f>
        <v>6.3317704218871394E-3</v>
      </c>
      <c r="L2">
        <f>1-K2</f>
        <v>0.99366822957811285</v>
      </c>
      <c r="M2">
        <f>SUM(L9:L24)</f>
        <v>1.1643669324500165E-2</v>
      </c>
      <c r="N2">
        <f>1-L2^300</f>
        <v>0.85126221121549739</v>
      </c>
      <c r="R2">
        <f>M2^2</f>
        <v>1.3557503533830612E-4</v>
      </c>
      <c r="S2">
        <f>SUM(M9:M24)</f>
        <v>401.42527589764177</v>
      </c>
      <c r="T2">
        <f>S2-R2</f>
        <v>401.42514032260641</v>
      </c>
    </row>
    <row r="3" spans="1:20" x14ac:dyDescent="0.3">
      <c r="N3" t="s">
        <v>11</v>
      </c>
    </row>
    <row r="4" spans="1:20" x14ac:dyDescent="0.3">
      <c r="A4" t="s">
        <v>6</v>
      </c>
      <c r="B4" t="s">
        <v>7</v>
      </c>
      <c r="C4" t="s">
        <v>8</v>
      </c>
      <c r="D4" t="s">
        <v>9</v>
      </c>
      <c r="F4" t="s">
        <v>10</v>
      </c>
      <c r="N4">
        <v>2.0199999999999999E-2</v>
      </c>
    </row>
    <row r="5" spans="1:20" x14ac:dyDescent="0.3">
      <c r="N5" s="1">
        <f>N4/52</f>
        <v>3.8846153846153843E-4</v>
      </c>
      <c r="P5" s="2">
        <f>M2-N6</f>
        <v>-1.0176829345988347E-5</v>
      </c>
    </row>
    <row r="6" spans="1:20" x14ac:dyDescent="0.3">
      <c r="K6" s="3"/>
      <c r="L6">
        <v>25</v>
      </c>
      <c r="N6" s="2">
        <f>N5*30</f>
        <v>1.1653846153846154E-2</v>
      </c>
    </row>
    <row r="7" spans="1:20" x14ac:dyDescent="0.3">
      <c r="K7" s="3"/>
    </row>
    <row r="8" spans="1:20" x14ac:dyDescent="0.3">
      <c r="K8" s="3"/>
    </row>
    <row r="9" spans="1:20" x14ac:dyDescent="0.3">
      <c r="A9">
        <v>0</v>
      </c>
      <c r="B9">
        <v>0</v>
      </c>
      <c r="C9">
        <v>3</v>
      </c>
      <c r="D9">
        <f t="shared" ref="D9:D24" si="0">$B$2-SUM(A9:C9)</f>
        <v>5</v>
      </c>
      <c r="F9">
        <f t="shared" ref="F9:F24" si="1">COMBIN($C$2,A9)</f>
        <v>1</v>
      </c>
      <c r="G9">
        <f t="shared" ref="G9:G24" si="2">COMBIN($D$2,B9)</f>
        <v>1</v>
      </c>
      <c r="H9">
        <f t="shared" ref="H9:H24" si="3">COMBIN($E$2,C9)</f>
        <v>20</v>
      </c>
      <c r="I9">
        <f t="shared" ref="I9:I24" si="4">COMBIN($F$2,D9)</f>
        <v>46504458</v>
      </c>
      <c r="J9">
        <f t="shared" ref="J9:J24" si="5">PRODUCT(F9:I9)/$I$2</f>
        <v>5.4327364069746992E-3</v>
      </c>
      <c r="K9">
        <v>0.4</v>
      </c>
      <c r="L9">
        <f t="shared" ref="L9:L24" si="6">J9*K9</f>
        <v>2.1730945627898798E-3</v>
      </c>
      <c r="M9">
        <f>K9^2*J9</f>
        <v>8.6923782511595204E-4</v>
      </c>
      <c r="N9">
        <f>25*300</f>
        <v>7500</v>
      </c>
      <c r="P9">
        <f>(K9-M9)^2*J9</f>
        <v>8.6546405796942302E-4</v>
      </c>
    </row>
    <row r="10" spans="1:20" x14ac:dyDescent="0.3">
      <c r="A10">
        <v>1</v>
      </c>
      <c r="B10">
        <v>0</v>
      </c>
      <c r="C10">
        <v>3</v>
      </c>
      <c r="D10">
        <f t="shared" si="0"/>
        <v>4</v>
      </c>
      <c r="F10">
        <f t="shared" si="1"/>
        <v>1</v>
      </c>
      <c r="G10">
        <f t="shared" si="2"/>
        <v>1</v>
      </c>
      <c r="H10">
        <f t="shared" si="3"/>
        <v>20</v>
      </c>
      <c r="I10">
        <f t="shared" si="4"/>
        <v>2672670.0000000005</v>
      </c>
      <c r="J10">
        <f t="shared" si="5"/>
        <v>3.122262302859023E-4</v>
      </c>
      <c r="K10" s="3">
        <f>K9*2</f>
        <v>0.8</v>
      </c>
      <c r="L10">
        <f t="shared" si="6"/>
        <v>2.4978098422872186E-4</v>
      </c>
      <c r="M10">
        <f t="shared" ref="M10:M23" si="7">K10^2*J10</f>
        <v>1.9982478738297751E-4</v>
      </c>
      <c r="P10">
        <f t="shared" ref="P10:P24" si="8">(K10-M10)^2*J10</f>
        <v>1.9972497498602226E-4</v>
      </c>
    </row>
    <row r="11" spans="1:20" x14ac:dyDescent="0.3">
      <c r="A11">
        <v>0</v>
      </c>
      <c r="B11">
        <v>1</v>
      </c>
      <c r="C11">
        <v>3</v>
      </c>
      <c r="D11">
        <f t="shared" si="0"/>
        <v>4</v>
      </c>
      <c r="F11">
        <f t="shared" si="1"/>
        <v>1</v>
      </c>
      <c r="G11">
        <f t="shared" si="2"/>
        <v>1</v>
      </c>
      <c r="H11">
        <f t="shared" si="3"/>
        <v>20</v>
      </c>
      <c r="I11">
        <f t="shared" si="4"/>
        <v>2672670.0000000005</v>
      </c>
      <c r="J11">
        <f t="shared" si="5"/>
        <v>3.122262302859023E-4</v>
      </c>
      <c r="K11" s="3">
        <f>K9*5</f>
        <v>2</v>
      </c>
      <c r="L11">
        <f t="shared" si="6"/>
        <v>6.244524605718046E-4</v>
      </c>
      <c r="M11">
        <f t="shared" si="7"/>
        <v>1.2489049211436092E-3</v>
      </c>
      <c r="P11">
        <f t="shared" si="8"/>
        <v>1.2473456446406308E-3</v>
      </c>
    </row>
    <row r="12" spans="1:20" x14ac:dyDescent="0.3">
      <c r="A12">
        <v>1</v>
      </c>
      <c r="B12">
        <v>1</v>
      </c>
      <c r="C12">
        <v>3</v>
      </c>
      <c r="D12">
        <f t="shared" si="0"/>
        <v>3</v>
      </c>
      <c r="F12">
        <f t="shared" si="1"/>
        <v>1</v>
      </c>
      <c r="G12">
        <f t="shared" si="2"/>
        <v>1</v>
      </c>
      <c r="H12">
        <f t="shared" si="3"/>
        <v>20</v>
      </c>
      <c r="I12">
        <f t="shared" si="4"/>
        <v>121485</v>
      </c>
      <c r="J12">
        <f t="shared" si="5"/>
        <v>1.419210137663192E-5</v>
      </c>
      <c r="K12" s="3">
        <f>K9*10</f>
        <v>4</v>
      </c>
      <c r="L12">
        <f t="shared" si="6"/>
        <v>5.6768405506527678E-5</v>
      </c>
      <c r="M12">
        <f t="shared" si="7"/>
        <v>2.2707362202611071E-4</v>
      </c>
      <c r="P12">
        <f t="shared" si="8"/>
        <v>2.2704784154297991E-4</v>
      </c>
    </row>
    <row r="13" spans="1:20" x14ac:dyDescent="0.3">
      <c r="A13">
        <v>0</v>
      </c>
      <c r="B13">
        <v>0</v>
      </c>
      <c r="C13">
        <v>4</v>
      </c>
      <c r="D13">
        <f t="shared" si="0"/>
        <v>4</v>
      </c>
      <c r="F13">
        <f t="shared" si="1"/>
        <v>1</v>
      </c>
      <c r="G13">
        <f t="shared" si="2"/>
        <v>1</v>
      </c>
      <c r="H13">
        <f t="shared" si="3"/>
        <v>15</v>
      </c>
      <c r="I13">
        <f t="shared" si="4"/>
        <v>2672670.0000000005</v>
      </c>
      <c r="J13">
        <f t="shared" si="5"/>
        <v>2.3416967271442673E-4</v>
      </c>
      <c r="K13">
        <v>10</v>
      </c>
      <c r="L13">
        <f>J13*K13</f>
        <v>2.3416967271442674E-3</v>
      </c>
      <c r="M13">
        <f t="shared" si="7"/>
        <v>2.3416967271442674E-2</v>
      </c>
      <c r="P13">
        <f t="shared" si="8"/>
        <v>2.3307424808164431E-2</v>
      </c>
    </row>
    <row r="14" spans="1:20" x14ac:dyDescent="0.3">
      <c r="A14">
        <v>1</v>
      </c>
      <c r="B14">
        <v>0</v>
      </c>
      <c r="C14">
        <v>4</v>
      </c>
      <c r="D14">
        <f t="shared" si="0"/>
        <v>3</v>
      </c>
      <c r="F14">
        <f t="shared" si="1"/>
        <v>1</v>
      </c>
      <c r="G14">
        <f t="shared" si="2"/>
        <v>1</v>
      </c>
      <c r="H14">
        <f t="shared" si="3"/>
        <v>15</v>
      </c>
      <c r="I14">
        <f t="shared" si="4"/>
        <v>121485</v>
      </c>
      <c r="J14">
        <f t="shared" si="5"/>
        <v>1.064407603247394E-5</v>
      </c>
      <c r="K14" s="3">
        <f>K13*2</f>
        <v>20</v>
      </c>
      <c r="L14">
        <f t="shared" si="6"/>
        <v>2.128815206494788E-4</v>
      </c>
      <c r="M14">
        <f t="shared" si="7"/>
        <v>4.2576304129895758E-3</v>
      </c>
      <c r="P14">
        <f t="shared" si="8"/>
        <v>4.2558178642658163E-3</v>
      </c>
    </row>
    <row r="15" spans="1:20" x14ac:dyDescent="0.3">
      <c r="A15">
        <v>0</v>
      </c>
      <c r="B15">
        <v>1</v>
      </c>
      <c r="C15">
        <v>4</v>
      </c>
      <c r="D15">
        <f t="shared" si="0"/>
        <v>3</v>
      </c>
      <c r="F15">
        <f t="shared" si="1"/>
        <v>1</v>
      </c>
      <c r="G15">
        <f t="shared" si="2"/>
        <v>1</v>
      </c>
      <c r="H15">
        <f t="shared" si="3"/>
        <v>15</v>
      </c>
      <c r="I15">
        <f t="shared" si="4"/>
        <v>121485</v>
      </c>
      <c r="J15">
        <f t="shared" si="5"/>
        <v>1.064407603247394E-5</v>
      </c>
      <c r="K15" s="3">
        <f>K13*5</f>
        <v>50</v>
      </c>
      <c r="L15">
        <f t="shared" si="6"/>
        <v>5.3220380162369697E-4</v>
      </c>
      <c r="M15">
        <f t="shared" si="7"/>
        <v>2.6610190081184849E-2</v>
      </c>
      <c r="P15">
        <f t="shared" si="8"/>
        <v>2.6581873529632406E-2</v>
      </c>
    </row>
    <row r="16" spans="1:20" x14ac:dyDescent="0.3">
      <c r="A16">
        <v>1</v>
      </c>
      <c r="B16">
        <v>1</v>
      </c>
      <c r="C16">
        <v>4</v>
      </c>
      <c r="D16">
        <f t="shared" si="0"/>
        <v>2</v>
      </c>
      <c r="F16">
        <f t="shared" si="1"/>
        <v>1</v>
      </c>
      <c r="G16">
        <f t="shared" si="2"/>
        <v>1</v>
      </c>
      <c r="H16">
        <f t="shared" si="3"/>
        <v>15</v>
      </c>
      <c r="I16">
        <f t="shared" si="4"/>
        <v>4095</v>
      </c>
      <c r="J16">
        <f t="shared" si="5"/>
        <v>3.5878907974631257E-7</v>
      </c>
      <c r="K16" s="3">
        <f>K13*10</f>
        <v>100</v>
      </c>
      <c r="L16">
        <f t="shared" si="6"/>
        <v>3.5878907974631256E-5</v>
      </c>
      <c r="M16">
        <f t="shared" si="7"/>
        <v>3.5878907974631257E-3</v>
      </c>
      <c r="P16">
        <f t="shared" si="8"/>
        <v>3.5876333428743129E-3</v>
      </c>
    </row>
    <row r="17" spans="1:19" x14ac:dyDescent="0.3">
      <c r="A17">
        <v>0</v>
      </c>
      <c r="B17">
        <v>0</v>
      </c>
      <c r="C17">
        <v>5</v>
      </c>
      <c r="D17">
        <f t="shared" si="0"/>
        <v>3</v>
      </c>
      <c r="F17">
        <f t="shared" si="1"/>
        <v>1</v>
      </c>
      <c r="G17">
        <f t="shared" si="2"/>
        <v>1</v>
      </c>
      <c r="H17">
        <f t="shared" si="3"/>
        <v>6</v>
      </c>
      <c r="I17">
        <f t="shared" si="4"/>
        <v>121485</v>
      </c>
      <c r="J17">
        <f t="shared" si="5"/>
        <v>4.2576304129895762E-6</v>
      </c>
      <c r="K17">
        <v>500</v>
      </c>
      <c r="L17">
        <f t="shared" si="6"/>
        <v>2.1288152064947879E-3</v>
      </c>
      <c r="M17">
        <f t="shared" si="7"/>
        <v>1.0644076032473941</v>
      </c>
      <c r="P17">
        <f t="shared" si="8"/>
        <v>1.0598805728040404</v>
      </c>
    </row>
    <row r="18" spans="1:19" x14ac:dyDescent="0.3">
      <c r="A18">
        <v>1</v>
      </c>
      <c r="B18">
        <v>0</v>
      </c>
      <c r="C18">
        <v>5</v>
      </c>
      <c r="D18">
        <f t="shared" si="0"/>
        <v>2</v>
      </c>
      <c r="F18">
        <f t="shared" si="1"/>
        <v>1</v>
      </c>
      <c r="G18">
        <f t="shared" si="2"/>
        <v>1</v>
      </c>
      <c r="H18">
        <f t="shared" si="3"/>
        <v>6</v>
      </c>
      <c r="I18">
        <f t="shared" si="4"/>
        <v>4095</v>
      </c>
      <c r="J18">
        <f t="shared" si="5"/>
        <v>1.4351563189852504E-7</v>
      </c>
      <c r="K18" s="3">
        <f>K17*2</f>
        <v>1000</v>
      </c>
      <c r="L18">
        <f t="shared" si="6"/>
        <v>1.4351563189852505E-4</v>
      </c>
      <c r="M18">
        <f t="shared" si="7"/>
        <v>0.14351563189852504</v>
      </c>
      <c r="P18">
        <f t="shared" si="8"/>
        <v>0.14347444138128027</v>
      </c>
      <c r="R18">
        <f>SUM(P9:P24)</f>
        <v>400.20180888306328</v>
      </c>
      <c r="S18">
        <f>R18^(1/2)</f>
        <v>20.005044585880416</v>
      </c>
    </row>
    <row r="19" spans="1:19" x14ac:dyDescent="0.3">
      <c r="A19">
        <v>0</v>
      </c>
      <c r="B19">
        <v>1</v>
      </c>
      <c r="C19">
        <v>5</v>
      </c>
      <c r="D19">
        <f t="shared" si="0"/>
        <v>2</v>
      </c>
      <c r="F19">
        <f t="shared" si="1"/>
        <v>1</v>
      </c>
      <c r="G19">
        <f t="shared" si="2"/>
        <v>1</v>
      </c>
      <c r="H19">
        <f t="shared" si="3"/>
        <v>6</v>
      </c>
      <c r="I19">
        <f t="shared" si="4"/>
        <v>4095</v>
      </c>
      <c r="J19">
        <f t="shared" si="5"/>
        <v>1.4351563189852504E-7</v>
      </c>
      <c r="K19" s="3">
        <f>K17*5</f>
        <v>2500</v>
      </c>
      <c r="L19">
        <f t="shared" si="6"/>
        <v>3.5878907974631262E-4</v>
      </c>
      <c r="M19">
        <f t="shared" si="7"/>
        <v>0.8969726993657815</v>
      </c>
      <c r="P19">
        <f t="shared" si="8"/>
        <v>0.89632916681399555</v>
      </c>
    </row>
    <row r="20" spans="1:19" x14ac:dyDescent="0.3">
      <c r="A20">
        <v>1</v>
      </c>
      <c r="B20">
        <v>1</v>
      </c>
      <c r="C20">
        <v>5</v>
      </c>
      <c r="D20">
        <f t="shared" si="0"/>
        <v>1</v>
      </c>
      <c r="F20">
        <f t="shared" si="1"/>
        <v>1</v>
      </c>
      <c r="G20">
        <f t="shared" si="2"/>
        <v>1</v>
      </c>
      <c r="H20">
        <f t="shared" si="3"/>
        <v>6</v>
      </c>
      <c r="I20">
        <f t="shared" si="4"/>
        <v>91</v>
      </c>
      <c r="J20">
        <f t="shared" si="5"/>
        <v>3.1892362644116672E-9</v>
      </c>
      <c r="K20" s="3">
        <f>K17*10</f>
        <v>5000</v>
      </c>
      <c r="L20">
        <f t="shared" si="6"/>
        <v>1.5946181322058337E-5</v>
      </c>
      <c r="M20">
        <f t="shared" si="7"/>
        <v>7.9730906610291682E-2</v>
      </c>
      <c r="P20">
        <f t="shared" si="8"/>
        <v>7.9728363823578161E-2</v>
      </c>
    </row>
    <row r="21" spans="1:19" x14ac:dyDescent="0.3">
      <c r="A21">
        <v>0</v>
      </c>
      <c r="B21">
        <v>0</v>
      </c>
      <c r="C21">
        <v>6</v>
      </c>
      <c r="D21">
        <f t="shared" si="0"/>
        <v>2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4095</v>
      </c>
      <c r="J21" s="5">
        <f t="shared" si="5"/>
        <v>2.3919271983087506E-8</v>
      </c>
      <c r="K21">
        <v>100000</v>
      </c>
      <c r="L21">
        <f t="shared" si="6"/>
        <v>2.3919271983087508E-3</v>
      </c>
      <c r="M21">
        <f t="shared" si="7"/>
        <v>239.19271983087506</v>
      </c>
      <c r="P21">
        <f t="shared" si="8"/>
        <v>238.0498251835418</v>
      </c>
    </row>
    <row r="22" spans="1:19" x14ac:dyDescent="0.3">
      <c r="A22">
        <v>1</v>
      </c>
      <c r="B22">
        <v>0</v>
      </c>
      <c r="C22">
        <v>6</v>
      </c>
      <c r="D22">
        <f t="shared" si="0"/>
        <v>1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91</v>
      </c>
      <c r="J22">
        <f t="shared" si="5"/>
        <v>5.3153937740194454E-10</v>
      </c>
      <c r="K22" s="3">
        <f>K21*2</f>
        <v>200000</v>
      </c>
      <c r="L22">
        <f t="shared" si="6"/>
        <v>1.0630787548038891E-4</v>
      </c>
      <c r="M22">
        <f t="shared" si="7"/>
        <v>21.261575096077781</v>
      </c>
      <c r="P22">
        <f t="shared" si="8"/>
        <v>21.257054790606926</v>
      </c>
    </row>
    <row r="23" spans="1:19" x14ac:dyDescent="0.3">
      <c r="A23">
        <v>0</v>
      </c>
      <c r="B23">
        <v>1</v>
      </c>
      <c r="C23">
        <v>6</v>
      </c>
      <c r="D23">
        <f t="shared" si="0"/>
        <v>1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91</v>
      </c>
      <c r="J23">
        <f t="shared" si="5"/>
        <v>5.3153937740194454E-10</v>
      </c>
      <c r="K23" s="3">
        <f>K21*5</f>
        <v>500000</v>
      </c>
      <c r="L23">
        <f t="shared" si="6"/>
        <v>2.6576968870097229E-4</v>
      </c>
      <c r="M23">
        <f t="shared" si="7"/>
        <v>132.88484435048613</v>
      </c>
      <c r="P23">
        <f t="shared" si="8"/>
        <v>132.81422020917921</v>
      </c>
    </row>
    <row r="24" spans="1:19" x14ac:dyDescent="0.3">
      <c r="A24">
        <v>1</v>
      </c>
      <c r="B24">
        <v>1</v>
      </c>
      <c r="C24">
        <v>6</v>
      </c>
      <c r="D24">
        <f t="shared" si="0"/>
        <v>0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  <c r="J24" s="6">
        <f t="shared" si="5"/>
        <v>5.8410920593620282E-12</v>
      </c>
      <c r="K24" s="3">
        <f>K21*10</f>
        <v>1000000</v>
      </c>
      <c r="L24" s="4">
        <f t="shared" si="6"/>
        <v>5.8410920593620286E-6</v>
      </c>
      <c r="M24">
        <f>K24^2*J24</f>
        <v>5.8410920593620279</v>
      </c>
      <c r="P24">
        <f t="shared" si="8"/>
        <v>5.8410238228484248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DF1D-552D-4E10-937B-73C0296A64A9}">
  <dimension ref="A1:T40"/>
  <sheetViews>
    <sheetView workbookViewId="0">
      <selection activeCell="E30" sqref="E30"/>
    </sheetView>
  </sheetViews>
  <sheetFormatPr defaultRowHeight="14.4" x14ac:dyDescent="0.3"/>
  <cols>
    <col min="9" max="9" width="12" bestFit="1" customWidth="1"/>
    <col min="10" max="10" width="17.5546875" customWidth="1"/>
    <col min="11" max="11" width="15.6640625" bestFit="1" customWidth="1"/>
    <col min="12" max="12" width="12" bestFit="1" customWidth="1"/>
    <col min="14" max="14" width="16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12</v>
      </c>
      <c r="L1" t="s">
        <v>13</v>
      </c>
      <c r="M1" t="s">
        <v>14</v>
      </c>
      <c r="R1" t="s">
        <v>15</v>
      </c>
      <c r="S1" t="s">
        <v>16</v>
      </c>
    </row>
    <row r="2" spans="1:20" x14ac:dyDescent="0.3">
      <c r="A2">
        <v>99</v>
      </c>
      <c r="B2">
        <f>SUM(C2:E2)</f>
        <v>8</v>
      </c>
      <c r="C2">
        <v>1</v>
      </c>
      <c r="D2">
        <v>1</v>
      </c>
      <c r="E2">
        <v>6</v>
      </c>
      <c r="F2">
        <f>A2-SUM(C2:E2)</f>
        <v>91</v>
      </c>
      <c r="I2">
        <f>COMBIN(A2,B2)</f>
        <v>171200862756</v>
      </c>
      <c r="K2">
        <f>SUM(J9:J24)</f>
        <v>6.3317704218871394E-3</v>
      </c>
      <c r="L2">
        <f>1-K2</f>
        <v>0.99366822957811285</v>
      </c>
      <c r="M2">
        <f>SUM(L9:L24)</f>
        <v>1.1643669324500165E-2</v>
      </c>
      <c r="N2">
        <f>1-L2^300</f>
        <v>0.85126221121549739</v>
      </c>
      <c r="R2">
        <f>M2^2</f>
        <v>1.3557503533830612E-4</v>
      </c>
      <c r="S2">
        <f>SUM(M9:M24)</f>
        <v>401.42527589764177</v>
      </c>
      <c r="T2">
        <f>S2-R2</f>
        <v>401.42514032260641</v>
      </c>
    </row>
    <row r="3" spans="1:20" x14ac:dyDescent="0.3">
      <c r="K3" s="6">
        <f>SUM(J26:J37)</f>
        <v>0.99366822957811274</v>
      </c>
      <c r="L3">
        <f>L2^200</f>
        <v>0.2807248642515533</v>
      </c>
      <c r="N3" t="s">
        <v>11</v>
      </c>
    </row>
    <row r="4" spans="1:20" x14ac:dyDescent="0.3">
      <c r="A4" t="s">
        <v>6</v>
      </c>
      <c r="B4" t="s">
        <v>7</v>
      </c>
      <c r="C4" t="s">
        <v>8</v>
      </c>
      <c r="D4" t="s">
        <v>9</v>
      </c>
      <c r="F4" t="s">
        <v>10</v>
      </c>
      <c r="N4">
        <v>2.0199999999999999E-2</v>
      </c>
    </row>
    <row r="5" spans="1:20" x14ac:dyDescent="0.3">
      <c r="N5" s="1">
        <f>N4/52</f>
        <v>3.8846153846153843E-4</v>
      </c>
      <c r="P5" s="2">
        <f>M2-N6</f>
        <v>-1.0176829345988347E-5</v>
      </c>
    </row>
    <row r="6" spans="1:20" x14ac:dyDescent="0.3">
      <c r="K6" s="3"/>
      <c r="L6">
        <v>25</v>
      </c>
      <c r="N6" s="2">
        <f>N5*30</f>
        <v>1.1653846153846154E-2</v>
      </c>
      <c r="Q6">
        <f>400*M2</f>
        <v>4.6574677298000662</v>
      </c>
    </row>
    <row r="7" spans="1:20" x14ac:dyDescent="0.3">
      <c r="J7">
        <f>K2*1000</f>
        <v>6.3317704218871391</v>
      </c>
      <c r="K7" s="3"/>
    </row>
    <row r="8" spans="1:20" x14ac:dyDescent="0.3">
      <c r="A8" t="s">
        <v>17</v>
      </c>
      <c r="B8" t="s">
        <v>18</v>
      </c>
      <c r="C8" t="s">
        <v>19</v>
      </c>
      <c r="D8" t="s">
        <v>20</v>
      </c>
      <c r="K8" s="3"/>
    </row>
    <row r="9" spans="1:20" x14ac:dyDescent="0.3">
      <c r="A9">
        <v>0</v>
      </c>
      <c r="B9">
        <v>0</v>
      </c>
      <c r="C9">
        <v>3</v>
      </c>
      <c r="D9">
        <f t="shared" ref="D9:D24" si="0">$B$2-SUM(A9:C9)</f>
        <v>5</v>
      </c>
      <c r="F9">
        <f t="shared" ref="F9:F24" si="1">COMBIN($C$2,A9)</f>
        <v>1</v>
      </c>
      <c r="G9">
        <f t="shared" ref="G9:G24" si="2">COMBIN($D$2,B9)</f>
        <v>1</v>
      </c>
      <c r="H9">
        <f t="shared" ref="H9:H24" si="3">COMBIN($E$2,C9)</f>
        <v>20</v>
      </c>
      <c r="I9">
        <f t="shared" ref="I9:I24" si="4">COMBIN($F$2,D9)</f>
        <v>46504458</v>
      </c>
      <c r="J9">
        <f>F9*G9*H9*I9/I2</f>
        <v>5.4327364069746992E-3</v>
      </c>
      <c r="K9">
        <v>0.4</v>
      </c>
      <c r="L9">
        <f>J9*K9</f>
        <v>2.1730945627898798E-3</v>
      </c>
      <c r="M9">
        <f>K9^2*J9</f>
        <v>8.6923782511595204E-4</v>
      </c>
      <c r="N9">
        <f>25*300</f>
        <v>7500</v>
      </c>
      <c r="P9">
        <f>(K9-M9)^2*J9</f>
        <v>8.6546405796942302E-4</v>
      </c>
      <c r="T9">
        <v>0.25</v>
      </c>
    </row>
    <row r="10" spans="1:20" x14ac:dyDescent="0.3">
      <c r="A10">
        <v>1</v>
      </c>
      <c r="B10">
        <v>0</v>
      </c>
      <c r="C10">
        <v>3</v>
      </c>
      <c r="D10">
        <f t="shared" si="0"/>
        <v>4</v>
      </c>
      <c r="F10">
        <f t="shared" si="1"/>
        <v>1</v>
      </c>
      <c r="G10">
        <f t="shared" si="2"/>
        <v>1</v>
      </c>
      <c r="H10">
        <f t="shared" si="3"/>
        <v>20</v>
      </c>
      <c r="I10">
        <f t="shared" si="4"/>
        <v>2672670.0000000005</v>
      </c>
      <c r="J10">
        <f t="shared" ref="J10:J24" si="5">PRODUCT(F10:I10)/$I$2</f>
        <v>3.122262302859023E-4</v>
      </c>
      <c r="K10" s="3">
        <f>K9*2</f>
        <v>0.8</v>
      </c>
      <c r="L10">
        <f t="shared" ref="L10:L24" si="6">J10*K10</f>
        <v>2.4978098422872186E-4</v>
      </c>
      <c r="M10">
        <f t="shared" ref="M10:M23" si="7">K10^2*J10</f>
        <v>1.9982478738297751E-4</v>
      </c>
      <c r="P10">
        <f t="shared" ref="P10:P24" si="8">(K10-M10)^2*J10</f>
        <v>1.9972497498602226E-4</v>
      </c>
      <c r="T10">
        <v>0.25</v>
      </c>
    </row>
    <row r="11" spans="1:20" x14ac:dyDescent="0.3">
      <c r="A11">
        <v>0</v>
      </c>
      <c r="B11">
        <v>1</v>
      </c>
      <c r="C11">
        <v>3</v>
      </c>
      <c r="D11">
        <f t="shared" si="0"/>
        <v>4</v>
      </c>
      <c r="F11">
        <f t="shared" si="1"/>
        <v>1</v>
      </c>
      <c r="G11">
        <f t="shared" si="2"/>
        <v>1</v>
      </c>
      <c r="H11">
        <f t="shared" si="3"/>
        <v>20</v>
      </c>
      <c r="I11">
        <f t="shared" si="4"/>
        <v>2672670.0000000005</v>
      </c>
      <c r="J11">
        <f t="shared" si="5"/>
        <v>3.122262302859023E-4</v>
      </c>
      <c r="K11" s="3">
        <f>K9*5</f>
        <v>2</v>
      </c>
      <c r="L11">
        <f t="shared" si="6"/>
        <v>6.244524605718046E-4</v>
      </c>
      <c r="M11">
        <f t="shared" si="7"/>
        <v>1.2489049211436092E-3</v>
      </c>
      <c r="P11">
        <f t="shared" si="8"/>
        <v>1.2473456446406308E-3</v>
      </c>
      <c r="T11">
        <v>0.25</v>
      </c>
    </row>
    <row r="12" spans="1:20" x14ac:dyDescent="0.3">
      <c r="A12">
        <v>1</v>
      </c>
      <c r="B12">
        <v>1</v>
      </c>
      <c r="C12">
        <v>3</v>
      </c>
      <c r="D12">
        <f t="shared" si="0"/>
        <v>3</v>
      </c>
      <c r="F12">
        <f t="shared" si="1"/>
        <v>1</v>
      </c>
      <c r="G12">
        <f t="shared" si="2"/>
        <v>1</v>
      </c>
      <c r="H12">
        <f t="shared" si="3"/>
        <v>20</v>
      </c>
      <c r="I12">
        <f t="shared" si="4"/>
        <v>121485</v>
      </c>
      <c r="J12">
        <f t="shared" si="5"/>
        <v>1.419210137663192E-5</v>
      </c>
      <c r="K12" s="3">
        <f>K9*10</f>
        <v>4</v>
      </c>
      <c r="L12">
        <f t="shared" si="6"/>
        <v>5.6768405506527678E-5</v>
      </c>
      <c r="M12">
        <f t="shared" si="7"/>
        <v>2.2707362202611071E-4</v>
      </c>
      <c r="P12">
        <f t="shared" si="8"/>
        <v>2.2704784154297991E-4</v>
      </c>
      <c r="T12">
        <v>0.25</v>
      </c>
    </row>
    <row r="13" spans="1:20" x14ac:dyDescent="0.3">
      <c r="A13">
        <v>0</v>
      </c>
      <c r="B13">
        <v>0</v>
      </c>
      <c r="C13">
        <v>4</v>
      </c>
      <c r="D13">
        <f t="shared" si="0"/>
        <v>4</v>
      </c>
      <c r="F13">
        <f t="shared" si="1"/>
        <v>1</v>
      </c>
      <c r="G13">
        <f t="shared" si="2"/>
        <v>1</v>
      </c>
      <c r="H13">
        <f t="shared" si="3"/>
        <v>15</v>
      </c>
      <c r="I13">
        <f t="shared" si="4"/>
        <v>2672670.0000000005</v>
      </c>
      <c r="J13">
        <f t="shared" si="5"/>
        <v>2.3416967271442673E-4</v>
      </c>
      <c r="K13">
        <v>10</v>
      </c>
      <c r="L13">
        <f>J13*K13</f>
        <v>2.3416967271442674E-3</v>
      </c>
      <c r="M13">
        <f t="shared" si="7"/>
        <v>2.3416967271442674E-2</v>
      </c>
      <c r="P13">
        <f t="shared" si="8"/>
        <v>2.3307424808164431E-2</v>
      </c>
    </row>
    <row r="14" spans="1:20" x14ac:dyDescent="0.3">
      <c r="A14">
        <v>1</v>
      </c>
      <c r="B14">
        <v>0</v>
      </c>
      <c r="C14">
        <v>4</v>
      </c>
      <c r="D14">
        <f t="shared" si="0"/>
        <v>3</v>
      </c>
      <c r="F14">
        <f t="shared" si="1"/>
        <v>1</v>
      </c>
      <c r="G14">
        <f t="shared" si="2"/>
        <v>1</v>
      </c>
      <c r="H14">
        <f t="shared" si="3"/>
        <v>15</v>
      </c>
      <c r="I14">
        <f t="shared" si="4"/>
        <v>121485</v>
      </c>
      <c r="J14">
        <f t="shared" si="5"/>
        <v>1.064407603247394E-5</v>
      </c>
      <c r="K14" s="3">
        <f>K13*2</f>
        <v>20</v>
      </c>
      <c r="L14">
        <f t="shared" si="6"/>
        <v>2.128815206494788E-4</v>
      </c>
      <c r="M14">
        <f t="shared" si="7"/>
        <v>4.2576304129895758E-3</v>
      </c>
      <c r="N14">
        <f>L9+L13+L17+L21</f>
        <v>9.0355336947376859E-3</v>
      </c>
      <c r="P14">
        <f t="shared" si="8"/>
        <v>4.2558178642658163E-3</v>
      </c>
    </row>
    <row r="15" spans="1:20" x14ac:dyDescent="0.3">
      <c r="A15">
        <v>0</v>
      </c>
      <c r="B15">
        <v>1</v>
      </c>
      <c r="C15">
        <v>4</v>
      </c>
      <c r="D15">
        <f t="shared" si="0"/>
        <v>3</v>
      </c>
      <c r="F15">
        <f t="shared" si="1"/>
        <v>1</v>
      </c>
      <c r="G15">
        <f t="shared" si="2"/>
        <v>1</v>
      </c>
      <c r="H15">
        <f t="shared" si="3"/>
        <v>15</v>
      </c>
      <c r="I15">
        <f t="shared" si="4"/>
        <v>121485</v>
      </c>
      <c r="J15">
        <f t="shared" si="5"/>
        <v>1.064407603247394E-5</v>
      </c>
      <c r="K15" s="3">
        <f>K13*5</f>
        <v>50</v>
      </c>
      <c r="L15">
        <f t="shared" si="6"/>
        <v>5.3220380162369697E-4</v>
      </c>
      <c r="M15">
        <f t="shared" si="7"/>
        <v>2.6610190081184849E-2</v>
      </c>
      <c r="P15">
        <f t="shared" si="8"/>
        <v>2.6581873529632406E-2</v>
      </c>
    </row>
    <row r="16" spans="1:20" x14ac:dyDescent="0.3">
      <c r="A16">
        <v>1</v>
      </c>
      <c r="B16">
        <v>1</v>
      </c>
      <c r="C16">
        <v>4</v>
      </c>
      <c r="D16">
        <f t="shared" si="0"/>
        <v>2</v>
      </c>
      <c r="F16">
        <f t="shared" si="1"/>
        <v>1</v>
      </c>
      <c r="G16">
        <f t="shared" si="2"/>
        <v>1</v>
      </c>
      <c r="H16">
        <f t="shared" si="3"/>
        <v>15</v>
      </c>
      <c r="I16">
        <f t="shared" si="4"/>
        <v>4095</v>
      </c>
      <c r="J16">
        <f t="shared" si="5"/>
        <v>3.5878907974631257E-7</v>
      </c>
      <c r="K16" s="3">
        <f>K13*10</f>
        <v>100</v>
      </c>
      <c r="L16">
        <f t="shared" si="6"/>
        <v>3.5878907974631256E-5</v>
      </c>
      <c r="M16">
        <f t="shared" si="7"/>
        <v>3.5878907974631257E-3</v>
      </c>
      <c r="P16">
        <f t="shared" si="8"/>
        <v>3.5876333428743129E-3</v>
      </c>
    </row>
    <row r="17" spans="1:20" x14ac:dyDescent="0.3">
      <c r="A17">
        <v>0</v>
      </c>
      <c r="B17">
        <v>0</v>
      </c>
      <c r="C17">
        <v>5</v>
      </c>
      <c r="D17">
        <f t="shared" si="0"/>
        <v>3</v>
      </c>
      <c r="F17">
        <f t="shared" si="1"/>
        <v>1</v>
      </c>
      <c r="G17">
        <f t="shared" si="2"/>
        <v>1</v>
      </c>
      <c r="H17">
        <f t="shared" si="3"/>
        <v>6</v>
      </c>
      <c r="I17">
        <f t="shared" si="4"/>
        <v>121485</v>
      </c>
      <c r="J17">
        <f t="shared" si="5"/>
        <v>4.2576304129895762E-6</v>
      </c>
      <c r="K17">
        <v>500</v>
      </c>
      <c r="L17">
        <f t="shared" si="6"/>
        <v>2.1288152064947879E-3</v>
      </c>
      <c r="M17">
        <f t="shared" si="7"/>
        <v>1.0644076032473941</v>
      </c>
      <c r="P17">
        <f t="shared" si="8"/>
        <v>1.0598805728040404</v>
      </c>
    </row>
    <row r="18" spans="1:20" x14ac:dyDescent="0.3">
      <c r="A18">
        <v>1</v>
      </c>
      <c r="B18">
        <v>0</v>
      </c>
      <c r="C18">
        <v>5</v>
      </c>
      <c r="D18">
        <f t="shared" si="0"/>
        <v>2</v>
      </c>
      <c r="F18">
        <f t="shared" si="1"/>
        <v>1</v>
      </c>
      <c r="G18">
        <f t="shared" si="2"/>
        <v>1</v>
      </c>
      <c r="H18">
        <f t="shared" si="3"/>
        <v>6</v>
      </c>
      <c r="I18">
        <f t="shared" si="4"/>
        <v>4095</v>
      </c>
      <c r="J18">
        <f t="shared" si="5"/>
        <v>1.4351563189852504E-7</v>
      </c>
      <c r="K18" s="3">
        <f>K17*2</f>
        <v>1000</v>
      </c>
      <c r="L18">
        <f t="shared" si="6"/>
        <v>1.4351563189852505E-4</v>
      </c>
      <c r="M18">
        <f t="shared" si="7"/>
        <v>0.14351563189852504</v>
      </c>
      <c r="P18">
        <f t="shared" si="8"/>
        <v>0.14347444138128027</v>
      </c>
      <c r="R18">
        <f>SUM(P9:P24)</f>
        <v>400.20180888306328</v>
      </c>
      <c r="S18">
        <f>R18^(1/2)</f>
        <v>20.005044585880416</v>
      </c>
    </row>
    <row r="19" spans="1:20" x14ac:dyDescent="0.3">
      <c r="A19">
        <v>0</v>
      </c>
      <c r="B19">
        <v>1</v>
      </c>
      <c r="C19">
        <v>5</v>
      </c>
      <c r="D19">
        <f t="shared" si="0"/>
        <v>2</v>
      </c>
      <c r="F19">
        <f t="shared" si="1"/>
        <v>1</v>
      </c>
      <c r="G19">
        <f t="shared" si="2"/>
        <v>1</v>
      </c>
      <c r="H19">
        <f t="shared" si="3"/>
        <v>6</v>
      </c>
      <c r="I19">
        <f t="shared" si="4"/>
        <v>4095</v>
      </c>
      <c r="J19">
        <f t="shared" si="5"/>
        <v>1.4351563189852504E-7</v>
      </c>
      <c r="K19" s="3">
        <f>K17*5</f>
        <v>2500</v>
      </c>
      <c r="L19">
        <f t="shared" si="6"/>
        <v>3.5878907974631262E-4</v>
      </c>
      <c r="M19">
        <f t="shared" si="7"/>
        <v>0.8969726993657815</v>
      </c>
      <c r="P19">
        <f t="shared" si="8"/>
        <v>0.89632916681399555</v>
      </c>
    </row>
    <row r="20" spans="1:20" x14ac:dyDescent="0.3">
      <c r="A20">
        <v>1</v>
      </c>
      <c r="B20">
        <v>1</v>
      </c>
      <c r="C20">
        <v>5</v>
      </c>
      <c r="D20">
        <f t="shared" si="0"/>
        <v>1</v>
      </c>
      <c r="F20">
        <f t="shared" si="1"/>
        <v>1</v>
      </c>
      <c r="G20">
        <f t="shared" si="2"/>
        <v>1</v>
      </c>
      <c r="H20">
        <f t="shared" si="3"/>
        <v>6</v>
      </c>
      <c r="I20">
        <f t="shared" si="4"/>
        <v>91</v>
      </c>
      <c r="J20">
        <f t="shared" si="5"/>
        <v>3.1892362644116672E-9</v>
      </c>
      <c r="K20" s="3">
        <f>K17*10</f>
        <v>5000</v>
      </c>
      <c r="L20">
        <f t="shared" si="6"/>
        <v>1.5946181322058337E-5</v>
      </c>
      <c r="M20">
        <f t="shared" si="7"/>
        <v>7.9730906610291682E-2</v>
      </c>
      <c r="P20">
        <f t="shared" si="8"/>
        <v>7.9728363823578161E-2</v>
      </c>
    </row>
    <row r="21" spans="1:20" x14ac:dyDescent="0.3">
      <c r="A21">
        <v>0</v>
      </c>
      <c r="B21">
        <v>0</v>
      </c>
      <c r="C21">
        <v>6</v>
      </c>
      <c r="D21">
        <f t="shared" si="0"/>
        <v>2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4095</v>
      </c>
      <c r="J21" s="5">
        <f t="shared" si="5"/>
        <v>2.3919271983087506E-8</v>
      </c>
      <c r="K21">
        <v>100000</v>
      </c>
      <c r="L21">
        <f t="shared" si="6"/>
        <v>2.3919271983087508E-3</v>
      </c>
      <c r="M21">
        <f t="shared" si="7"/>
        <v>239.19271983087506</v>
      </c>
      <c r="P21">
        <f t="shared" si="8"/>
        <v>238.0498251835418</v>
      </c>
    </row>
    <row r="22" spans="1:20" x14ac:dyDescent="0.3">
      <c r="A22">
        <v>1</v>
      </c>
      <c r="B22">
        <v>0</v>
      </c>
      <c r="C22">
        <v>6</v>
      </c>
      <c r="D22">
        <f t="shared" si="0"/>
        <v>1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91</v>
      </c>
      <c r="J22">
        <f t="shared" si="5"/>
        <v>5.3153937740194454E-10</v>
      </c>
      <c r="K22" s="3">
        <f>K21*2</f>
        <v>200000</v>
      </c>
      <c r="L22">
        <f t="shared" si="6"/>
        <v>1.0630787548038891E-4</v>
      </c>
      <c r="M22">
        <f t="shared" si="7"/>
        <v>21.261575096077781</v>
      </c>
      <c r="P22">
        <f t="shared" si="8"/>
        <v>21.257054790606926</v>
      </c>
    </row>
    <row r="23" spans="1:20" x14ac:dyDescent="0.3">
      <c r="A23">
        <v>0</v>
      </c>
      <c r="B23">
        <v>1</v>
      </c>
      <c r="C23">
        <v>6</v>
      </c>
      <c r="D23">
        <f t="shared" si="0"/>
        <v>1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91</v>
      </c>
      <c r="J23">
        <f t="shared" si="5"/>
        <v>5.3153937740194454E-10</v>
      </c>
      <c r="K23" s="3">
        <f>K21*5</f>
        <v>500000</v>
      </c>
      <c r="L23">
        <f t="shared" si="6"/>
        <v>2.6576968870097229E-4</v>
      </c>
      <c r="M23">
        <f t="shared" si="7"/>
        <v>132.88484435048613</v>
      </c>
      <c r="P23">
        <f t="shared" si="8"/>
        <v>132.81422020917921</v>
      </c>
    </row>
    <row r="24" spans="1:20" x14ac:dyDescent="0.3">
      <c r="A24">
        <v>1</v>
      </c>
      <c r="B24">
        <v>1</v>
      </c>
      <c r="C24">
        <v>6</v>
      </c>
      <c r="D24">
        <f t="shared" si="0"/>
        <v>0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  <c r="J24" s="6">
        <f t="shared" si="5"/>
        <v>5.8410920593620282E-12</v>
      </c>
      <c r="K24" s="3">
        <f>K21*10</f>
        <v>1000000</v>
      </c>
      <c r="L24" s="4">
        <f t="shared" si="6"/>
        <v>5.8410920593620286E-6</v>
      </c>
      <c r="M24">
        <f>K24^2*J24</f>
        <v>5.8410920593620279</v>
      </c>
      <c r="P24">
        <f t="shared" si="8"/>
        <v>5.8410238228484248</v>
      </c>
    </row>
    <row r="26" spans="1:20" x14ac:dyDescent="0.3">
      <c r="A26">
        <v>0</v>
      </c>
      <c r="B26">
        <v>0</v>
      </c>
      <c r="C26">
        <v>0</v>
      </c>
      <c r="D26">
        <f>$B$2-SUM(A26:C26)</f>
        <v>8</v>
      </c>
      <c r="F26">
        <f>COMBIN($C$2,A26)</f>
        <v>1</v>
      </c>
      <c r="G26">
        <f>COMBIN($D$2,B26)</f>
        <v>1</v>
      </c>
      <c r="H26">
        <f>COMBIN($E$2,C26)</f>
        <v>1</v>
      </c>
      <c r="I26">
        <f>COMBIN($F$2,D26)</f>
        <v>84986896994.999985</v>
      </c>
      <c r="J26" s="6">
        <f>PRODUCT(F26:I26)/$I$2</f>
        <v>0.49641628918731301</v>
      </c>
      <c r="T26" s="6"/>
    </row>
    <row r="27" spans="1:20" x14ac:dyDescent="0.3">
      <c r="A27">
        <v>0</v>
      </c>
      <c r="B27">
        <v>0</v>
      </c>
      <c r="C27">
        <v>1</v>
      </c>
      <c r="D27">
        <f t="shared" ref="D27:D33" si="9">$B$2-SUM(A27:C27)</f>
        <v>7</v>
      </c>
      <c r="F27">
        <f t="shared" ref="F27:F33" si="10">COMBIN($C$2,A27)</f>
        <v>1</v>
      </c>
      <c r="G27">
        <f t="shared" ref="G27:G33" si="11">COMBIN($D$2,B27)</f>
        <v>1</v>
      </c>
      <c r="H27">
        <f t="shared" ref="H27:H33" si="12">COMBIN($E$2,C27)</f>
        <v>6</v>
      </c>
      <c r="I27">
        <f t="shared" ref="I27:I33" si="13">COMBIN($F$2,D27)</f>
        <v>8093990190.0000019</v>
      </c>
      <c r="J27" s="6">
        <f t="shared" ref="J27:J33" si="14">PRODUCT(F27:I27)/$I$2</f>
        <v>0.28366645096417903</v>
      </c>
      <c r="T27" s="6"/>
    </row>
    <row r="28" spans="1:20" x14ac:dyDescent="0.3">
      <c r="A28">
        <v>1</v>
      </c>
      <c r="B28">
        <v>0</v>
      </c>
      <c r="C28">
        <v>1</v>
      </c>
      <c r="D28">
        <f t="shared" si="9"/>
        <v>6</v>
      </c>
      <c r="F28">
        <f t="shared" si="10"/>
        <v>1</v>
      </c>
      <c r="G28">
        <f t="shared" si="11"/>
        <v>1</v>
      </c>
      <c r="H28">
        <f t="shared" si="12"/>
        <v>6</v>
      </c>
      <c r="I28">
        <f t="shared" si="13"/>
        <v>666563898</v>
      </c>
      <c r="J28" s="6">
        <f t="shared" si="14"/>
        <v>2.3360766549991207E-2</v>
      </c>
      <c r="T28" s="6"/>
    </row>
    <row r="29" spans="1:20" x14ac:dyDescent="0.3">
      <c r="A29">
        <v>0</v>
      </c>
      <c r="B29">
        <v>1</v>
      </c>
      <c r="C29">
        <v>1</v>
      </c>
      <c r="D29">
        <f t="shared" si="9"/>
        <v>6</v>
      </c>
      <c r="F29">
        <f t="shared" si="10"/>
        <v>1</v>
      </c>
      <c r="G29">
        <f t="shared" si="11"/>
        <v>1</v>
      </c>
      <c r="H29">
        <f t="shared" si="12"/>
        <v>6</v>
      </c>
      <c r="I29">
        <f t="shared" si="13"/>
        <v>666563898</v>
      </c>
      <c r="J29" s="6">
        <f t="shared" si="14"/>
        <v>2.3360766549991207E-2</v>
      </c>
      <c r="T29" s="6"/>
    </row>
    <row r="30" spans="1:20" x14ac:dyDescent="0.3">
      <c r="A30">
        <v>0</v>
      </c>
      <c r="B30">
        <v>0</v>
      </c>
      <c r="C30">
        <v>2</v>
      </c>
      <c r="D30">
        <f t="shared" si="9"/>
        <v>6</v>
      </c>
      <c r="F30">
        <f t="shared" si="10"/>
        <v>1</v>
      </c>
      <c r="G30">
        <f t="shared" si="11"/>
        <v>1</v>
      </c>
      <c r="H30">
        <f t="shared" si="12"/>
        <v>15</v>
      </c>
      <c r="I30">
        <f t="shared" si="13"/>
        <v>666563898</v>
      </c>
      <c r="J30" s="6">
        <f t="shared" si="14"/>
        <v>5.8401916374978012E-2</v>
      </c>
      <c r="T30" s="6"/>
    </row>
    <row r="31" spans="1:20" x14ac:dyDescent="0.3">
      <c r="A31">
        <v>1</v>
      </c>
      <c r="B31">
        <v>0</v>
      </c>
      <c r="C31">
        <v>2</v>
      </c>
      <c r="D31">
        <f t="shared" si="9"/>
        <v>5</v>
      </c>
      <c r="F31">
        <f t="shared" si="10"/>
        <v>1</v>
      </c>
      <c r="G31">
        <f t="shared" si="11"/>
        <v>1</v>
      </c>
      <c r="H31">
        <f t="shared" si="12"/>
        <v>15</v>
      </c>
      <c r="I31">
        <f t="shared" si="13"/>
        <v>46504458</v>
      </c>
      <c r="J31" s="6">
        <f t="shared" si="14"/>
        <v>4.074552305231024E-3</v>
      </c>
    </row>
    <row r="32" spans="1:20" x14ac:dyDescent="0.3">
      <c r="A32">
        <v>0</v>
      </c>
      <c r="B32">
        <v>1</v>
      </c>
      <c r="C32">
        <v>2</v>
      </c>
      <c r="D32">
        <f t="shared" si="9"/>
        <v>5</v>
      </c>
      <c r="F32">
        <f t="shared" si="10"/>
        <v>1</v>
      </c>
      <c r="G32">
        <f t="shared" si="11"/>
        <v>1</v>
      </c>
      <c r="H32">
        <f t="shared" si="12"/>
        <v>15</v>
      </c>
      <c r="I32">
        <f t="shared" si="13"/>
        <v>46504458</v>
      </c>
      <c r="J32" s="6">
        <f t="shared" si="14"/>
        <v>4.074552305231024E-3</v>
      </c>
    </row>
    <row r="33" spans="1:10" x14ac:dyDescent="0.3">
      <c r="A33">
        <v>1</v>
      </c>
      <c r="B33">
        <v>1</v>
      </c>
      <c r="C33">
        <v>2</v>
      </c>
      <c r="D33">
        <f t="shared" si="9"/>
        <v>4</v>
      </c>
      <c r="F33">
        <f t="shared" si="10"/>
        <v>1</v>
      </c>
      <c r="G33">
        <f t="shared" si="11"/>
        <v>1</v>
      </c>
      <c r="H33">
        <f t="shared" si="12"/>
        <v>15</v>
      </c>
      <c r="I33">
        <f t="shared" si="13"/>
        <v>2672670.0000000005</v>
      </c>
      <c r="J33" s="6">
        <f t="shared" si="14"/>
        <v>2.3416967271442673E-4</v>
      </c>
    </row>
    <row r="34" spans="1:10" x14ac:dyDescent="0.3">
      <c r="A34">
        <v>1</v>
      </c>
      <c r="B34">
        <v>0</v>
      </c>
      <c r="C34">
        <v>0</v>
      </c>
      <c r="D34">
        <f t="shared" ref="D34:D35" si="15">$B$2-SUM(A34:C34)</f>
        <v>7</v>
      </c>
      <c r="F34">
        <f t="shared" ref="F34:F35" si="16">COMBIN($C$2,A34)</f>
        <v>1</v>
      </c>
      <c r="G34">
        <f t="shared" ref="G34:G35" si="17">COMBIN($D$2,B34)</f>
        <v>1</v>
      </c>
      <c r="H34">
        <f t="shared" ref="H34:H35" si="18">COMBIN($E$2,C34)</f>
        <v>1</v>
      </c>
      <c r="I34">
        <f t="shared" ref="I34:I35" si="19">COMBIN($F$2,D34)</f>
        <v>8093990190.0000019</v>
      </c>
      <c r="J34" s="6">
        <f t="shared" ref="J34:J35" si="20">PRODUCT(F34:I34)/$I$2</f>
        <v>4.7277741827363162E-2</v>
      </c>
    </row>
    <row r="35" spans="1:10" x14ac:dyDescent="0.3">
      <c r="A35">
        <v>0</v>
      </c>
      <c r="B35">
        <v>1</v>
      </c>
      <c r="C35">
        <v>0</v>
      </c>
      <c r="D35">
        <f t="shared" si="15"/>
        <v>7</v>
      </c>
      <c r="F35">
        <f t="shared" si="16"/>
        <v>1</v>
      </c>
      <c r="G35">
        <f t="shared" si="17"/>
        <v>1</v>
      </c>
      <c r="H35">
        <f t="shared" si="18"/>
        <v>1</v>
      </c>
      <c r="I35">
        <f t="shared" si="19"/>
        <v>8093990190.0000019</v>
      </c>
      <c r="J35" s="6">
        <f t="shared" si="20"/>
        <v>4.7277741827363162E-2</v>
      </c>
    </row>
    <row r="36" spans="1:10" x14ac:dyDescent="0.3">
      <c r="A36">
        <v>1</v>
      </c>
      <c r="B36">
        <v>1</v>
      </c>
      <c r="C36">
        <v>0</v>
      </c>
      <c r="D36">
        <f t="shared" ref="D36:D37" si="21">$B$2-SUM(A36:C36)</f>
        <v>6</v>
      </c>
      <c r="F36">
        <f t="shared" ref="F36:F37" si="22">COMBIN($C$2,A36)</f>
        <v>1</v>
      </c>
      <c r="G36">
        <f t="shared" ref="G36:G37" si="23">COMBIN($D$2,B36)</f>
        <v>1</v>
      </c>
      <c r="H36">
        <f t="shared" ref="H36:H37" si="24">COMBIN($E$2,C36)</f>
        <v>1</v>
      </c>
      <c r="I36">
        <f t="shared" ref="I36:I37" si="25">COMBIN($F$2,D36)</f>
        <v>666563898</v>
      </c>
      <c r="J36" s="6">
        <f t="shared" ref="J36:J37" si="26">PRODUCT(F36:I36)/$I$2</f>
        <v>3.893461091665201E-3</v>
      </c>
    </row>
    <row r="37" spans="1:10" x14ac:dyDescent="0.3">
      <c r="A37">
        <v>1</v>
      </c>
      <c r="B37">
        <v>1</v>
      </c>
      <c r="C37">
        <v>1</v>
      </c>
      <c r="D37">
        <f t="shared" si="21"/>
        <v>5</v>
      </c>
      <c r="F37">
        <f t="shared" si="22"/>
        <v>1</v>
      </c>
      <c r="G37">
        <f t="shared" si="23"/>
        <v>1</v>
      </c>
      <c r="H37">
        <f t="shared" si="24"/>
        <v>6</v>
      </c>
      <c r="I37">
        <f t="shared" si="25"/>
        <v>46504458</v>
      </c>
      <c r="J37" s="6">
        <f t="shared" si="26"/>
        <v>1.6298209220924097E-3</v>
      </c>
    </row>
    <row r="38" spans="1:10" x14ac:dyDescent="0.3">
      <c r="J38" s="6"/>
    </row>
    <row r="39" spans="1:10" x14ac:dyDescent="0.3">
      <c r="J39" s="6"/>
    </row>
    <row r="40" spans="1:10" x14ac:dyDescent="0.3">
      <c r="J4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41B9-8694-43CC-9917-86F151566A3E}">
  <dimension ref="D5:M1048576"/>
  <sheetViews>
    <sheetView topLeftCell="A4" workbookViewId="0">
      <selection activeCell="E33" sqref="E33"/>
    </sheetView>
  </sheetViews>
  <sheetFormatPr defaultRowHeight="14.4" x14ac:dyDescent="0.3"/>
  <cols>
    <col min="12" max="12" width="12" bestFit="1" customWidth="1"/>
  </cols>
  <sheetData>
    <row r="5" spans="4:13" x14ac:dyDescent="0.3">
      <c r="D5">
        <v>6</v>
      </c>
      <c r="E5">
        <v>5</v>
      </c>
      <c r="F5">
        <v>4</v>
      </c>
      <c r="G5">
        <v>93</v>
      </c>
      <c r="H5">
        <v>92</v>
      </c>
      <c r="I5">
        <v>91</v>
      </c>
      <c r="J5">
        <v>90</v>
      </c>
      <c r="K5">
        <v>89</v>
      </c>
      <c r="L5">
        <f>PRODUCT(D5:K5)</f>
        <v>748386475200</v>
      </c>
      <c r="M5">
        <f>L5/L6</f>
        <v>1.0841751730219884E-4</v>
      </c>
    </row>
    <row r="6" spans="4:13" x14ac:dyDescent="0.3">
      <c r="D6">
        <v>99</v>
      </c>
      <c r="E6">
        <v>98</v>
      </c>
      <c r="F6">
        <v>97</v>
      </c>
      <c r="G6">
        <v>96</v>
      </c>
      <c r="H6">
        <v>95</v>
      </c>
      <c r="I6">
        <v>94</v>
      </c>
      <c r="J6">
        <v>93</v>
      </c>
      <c r="K6">
        <v>92</v>
      </c>
      <c r="L6">
        <f>PRODUCT(D6:K6)</f>
        <v>6902818786321920</v>
      </c>
    </row>
    <row r="1048576" spans="12:12" x14ac:dyDescent="0.3">
      <c r="L1048576">
        <f ca="1">PRODUCT(D1048576:L1048576)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37B2-8E7F-4898-AC4E-2A77D8407A7A}">
  <dimension ref="A1:T33"/>
  <sheetViews>
    <sheetView tabSelected="1" workbookViewId="0">
      <selection activeCell="K12" sqref="K12"/>
    </sheetView>
  </sheetViews>
  <sheetFormatPr defaultRowHeight="14.4" x14ac:dyDescent="0.3"/>
  <cols>
    <col min="9" max="9" width="11" bestFit="1" customWidth="1"/>
    <col min="10" max="10" width="17.5546875" customWidth="1"/>
    <col min="11" max="11" width="10" bestFit="1" customWidth="1"/>
    <col min="12" max="12" width="19.88671875" customWidth="1"/>
    <col min="14" max="14" width="16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12</v>
      </c>
      <c r="L1" t="s">
        <v>13</v>
      </c>
      <c r="M1" t="s">
        <v>14</v>
      </c>
      <c r="R1" t="s">
        <v>15</v>
      </c>
      <c r="S1" t="s">
        <v>16</v>
      </c>
    </row>
    <row r="2" spans="1:20" x14ac:dyDescent="0.3">
      <c r="A2">
        <v>99</v>
      </c>
      <c r="B2">
        <f>SUM(C2:E2)</f>
        <v>6</v>
      </c>
      <c r="C2">
        <v>0</v>
      </c>
      <c r="D2">
        <v>0</v>
      </c>
      <c r="E2">
        <v>6</v>
      </c>
      <c r="F2">
        <f>A2-SUM(C2:E2)</f>
        <v>93</v>
      </c>
      <c r="I2">
        <f>COMBIN(A2,B2)</f>
        <v>1120529255.9999998</v>
      </c>
      <c r="K2">
        <f>SUM(J10:J33)</f>
        <v>2.3739219531810256E-3</v>
      </c>
      <c r="L2">
        <f>1-K2</f>
        <v>0.99762607804681902</v>
      </c>
      <c r="M2">
        <f>SUM(L10:L33)</f>
        <v>9.5499071413837552E-3</v>
      </c>
      <c r="N2">
        <f>1-L2^800</f>
        <v>0.85063993411270056</v>
      </c>
      <c r="R2">
        <f>M2^2</f>
        <v>9.1200726409052451E-5</v>
      </c>
      <c r="S2">
        <f>SUM(M9:M33)</f>
        <v>237.63655162750189</v>
      </c>
      <c r="T2">
        <f>S2-R2</f>
        <v>237.63646042677547</v>
      </c>
    </row>
    <row r="3" spans="1:20" x14ac:dyDescent="0.3">
      <c r="K3">
        <f>K2*100000</f>
        <v>237.39219531810255</v>
      </c>
      <c r="N3" t="s">
        <v>11</v>
      </c>
    </row>
    <row r="4" spans="1:20" x14ac:dyDescent="0.3">
      <c r="A4" t="s">
        <v>6</v>
      </c>
      <c r="B4" t="s">
        <v>7</v>
      </c>
      <c r="C4" t="s">
        <v>8</v>
      </c>
      <c r="D4" t="s">
        <v>9</v>
      </c>
      <c r="F4" t="s">
        <v>10</v>
      </c>
      <c r="J4" s="8">
        <f>J10+J14+J18+J22</f>
        <v>2.323133970391791E-3</v>
      </c>
      <c r="M4">
        <f>M2*100000</f>
        <v>954.99071413837555</v>
      </c>
      <c r="N4">
        <v>0.02</v>
      </c>
    </row>
    <row r="5" spans="1:20" x14ac:dyDescent="0.3">
      <c r="J5" s="6">
        <f>SUM(J10:J13)</f>
        <v>2.3161555007181365E-3</v>
      </c>
      <c r="N5" s="1">
        <f>N4/52</f>
        <v>3.8461538461538462E-4</v>
      </c>
    </row>
    <row r="6" spans="1:20" x14ac:dyDescent="0.3">
      <c r="K6" s="3"/>
      <c r="L6">
        <v>25</v>
      </c>
      <c r="N6" s="2">
        <f>N5*25</f>
        <v>9.6153846153846159E-3</v>
      </c>
    </row>
    <row r="7" spans="1:20" x14ac:dyDescent="0.3">
      <c r="K7" s="3"/>
    </row>
    <row r="8" spans="1:20" x14ac:dyDescent="0.3">
      <c r="J8" s="6"/>
      <c r="K8" s="3"/>
    </row>
    <row r="9" spans="1:20" x14ac:dyDescent="0.3">
      <c r="K9" s="7"/>
      <c r="N9">
        <f>50*200</f>
        <v>10000</v>
      </c>
      <c r="P9">
        <f>(K9-M9)^2*J9</f>
        <v>0</v>
      </c>
    </row>
    <row r="10" spans="1:20" x14ac:dyDescent="0.3">
      <c r="A10">
        <v>0</v>
      </c>
      <c r="B10">
        <v>0</v>
      </c>
      <c r="C10">
        <v>3</v>
      </c>
      <c r="D10">
        <f t="shared" ref="D10:D25" si="0">$B$2-SUM(A10:C10)</f>
        <v>3</v>
      </c>
      <c r="F10">
        <f t="shared" ref="F10:F25" si="1">COMBIN($C$2,A10)</f>
        <v>1</v>
      </c>
      <c r="G10">
        <f t="shared" ref="G10:G25" si="2">COMBIN($D$2,B10)</f>
        <v>1</v>
      </c>
      <c r="H10">
        <f t="shared" ref="H10:H25" si="3">COMBIN($E$2,C10)</f>
        <v>20</v>
      </c>
      <c r="I10">
        <f t="shared" ref="I10:I25" si="4">COMBIN($F$2,D10)</f>
        <v>129766.00000000001</v>
      </c>
      <c r="J10">
        <f>PRODUCT(F10:I10)/$I$2-J11-J12-J13</f>
        <v>2.2666164104152594E-3</v>
      </c>
      <c r="K10" s="7">
        <v>1.5</v>
      </c>
      <c r="L10">
        <f>J10*K10</f>
        <v>3.399924615622889E-3</v>
      </c>
      <c r="M10">
        <f>K10^2*J10</f>
        <v>5.0998869234343339E-3</v>
      </c>
      <c r="P10">
        <f>(K10-M10)^2*J10</f>
        <v>5.0652674133371692E-3</v>
      </c>
    </row>
    <row r="11" spans="1:20" x14ac:dyDescent="0.3">
      <c r="A11">
        <v>0</v>
      </c>
      <c r="B11">
        <v>0</v>
      </c>
      <c r="C11">
        <v>3</v>
      </c>
      <c r="D11">
        <f t="shared" si="0"/>
        <v>3</v>
      </c>
      <c r="F11">
        <f t="shared" si="1"/>
        <v>1</v>
      </c>
      <c r="G11">
        <f t="shared" si="2"/>
        <v>1</v>
      </c>
      <c r="H11">
        <f t="shared" si="3"/>
        <v>20</v>
      </c>
      <c r="I11">
        <f t="shared" si="4"/>
        <v>129766.00000000001</v>
      </c>
      <c r="J11">
        <f>PRODUCT(F11:I11)/$I$2*(1/93)*(91/92)</f>
        <v>2.4634192445693131E-5</v>
      </c>
      <c r="K11" s="3">
        <f>K10*10</f>
        <v>15</v>
      </c>
      <c r="L11">
        <f>J11*K11</f>
        <v>3.6951288668539699E-4</v>
      </c>
      <c r="M11">
        <f t="shared" ref="M11:M12" si="5">K11^2*J11</f>
        <v>5.5426933002809542E-3</v>
      </c>
      <c r="P11">
        <f t="shared" ref="P11:P12" si="6">(K11-M11)^2*J11</f>
        <v>5.5385978638762441E-3</v>
      </c>
    </row>
    <row r="12" spans="1:20" x14ac:dyDescent="0.3">
      <c r="A12">
        <v>0</v>
      </c>
      <c r="B12">
        <v>0</v>
      </c>
      <c r="C12">
        <v>3</v>
      </c>
      <c r="D12">
        <f t="shared" si="0"/>
        <v>3</v>
      </c>
      <c r="F12">
        <f t="shared" si="1"/>
        <v>1</v>
      </c>
      <c r="G12">
        <f t="shared" si="2"/>
        <v>1</v>
      </c>
      <c r="H12">
        <f t="shared" si="3"/>
        <v>20</v>
      </c>
      <c r="I12">
        <f t="shared" si="4"/>
        <v>129766.00000000001</v>
      </c>
      <c r="J12">
        <f>PRODUCT(F12:I12)/$I$2*(1/93)*(91/92)</f>
        <v>2.4634192445693131E-5</v>
      </c>
      <c r="K12" s="3">
        <f>K10*20</f>
        <v>30</v>
      </c>
      <c r="L12">
        <f>J12*K12</f>
        <v>7.3902577337079398E-4</v>
      </c>
      <c r="M12">
        <f t="shared" si="5"/>
        <v>2.2170773201123817E-2</v>
      </c>
      <c r="P12">
        <f t="shared" si="6"/>
        <v>2.2138015764270835E-2</v>
      </c>
    </row>
    <row r="13" spans="1:20" x14ac:dyDescent="0.3">
      <c r="A13">
        <v>0</v>
      </c>
      <c r="B13">
        <v>0</v>
      </c>
      <c r="C13">
        <v>3</v>
      </c>
      <c r="D13">
        <f t="shared" si="0"/>
        <v>3</v>
      </c>
      <c r="F13">
        <f t="shared" si="1"/>
        <v>1</v>
      </c>
      <c r="G13">
        <f t="shared" si="2"/>
        <v>1</v>
      </c>
      <c r="H13">
        <f t="shared" si="3"/>
        <v>20</v>
      </c>
      <c r="I13">
        <f t="shared" si="4"/>
        <v>129766.00000000001</v>
      </c>
      <c r="J13">
        <f>PRODUCT(F13:I13)/$I$2*(1/92)*(1/93)</f>
        <v>2.7070541149113331E-7</v>
      </c>
      <c r="K13" s="3">
        <f>K10*20*10</f>
        <v>300</v>
      </c>
      <c r="L13">
        <f t="shared" ref="L13:L21" si="7">J13*K13</f>
        <v>8.1211623447339997E-5</v>
      </c>
      <c r="M13">
        <f t="shared" ref="M13:M21" si="8">K13^2*J13</f>
        <v>2.4363487034201999E-2</v>
      </c>
      <c r="P13">
        <f t="shared" ref="P13:P21" si="9">(K13-M13)^2*J13</f>
        <v>2.4359529998217413E-2</v>
      </c>
    </row>
    <row r="14" spans="1:20" x14ac:dyDescent="0.3">
      <c r="A14">
        <v>0</v>
      </c>
      <c r="B14">
        <v>0</v>
      </c>
      <c r="C14">
        <v>4</v>
      </c>
      <c r="D14">
        <f t="shared" si="0"/>
        <v>2</v>
      </c>
      <c r="F14">
        <f t="shared" si="1"/>
        <v>1</v>
      </c>
      <c r="G14">
        <f t="shared" si="2"/>
        <v>1</v>
      </c>
      <c r="H14">
        <f t="shared" si="3"/>
        <v>15</v>
      </c>
      <c r="I14">
        <f t="shared" si="4"/>
        <v>4278</v>
      </c>
      <c r="J14" s="8">
        <f>PRODUCT(F14:I14)/$I$2-J15-J16-J17</f>
        <v>5.6029474017735818E-5</v>
      </c>
      <c r="K14" s="7">
        <v>50</v>
      </c>
      <c r="L14">
        <f t="shared" ref="L14:L15" si="10">J14*K14</f>
        <v>2.801473700886791E-3</v>
      </c>
      <c r="M14">
        <f t="shared" ref="M14:M15" si="11">K14^2*J14</f>
        <v>0.14007368504433954</v>
      </c>
      <c r="P14">
        <f t="shared" ref="P14:P15" si="12">(K14-M14)^2*J14</f>
        <v>0.13928995888864804</v>
      </c>
    </row>
    <row r="15" spans="1:20" x14ac:dyDescent="0.3">
      <c r="A15">
        <v>0</v>
      </c>
      <c r="B15">
        <v>0</v>
      </c>
      <c r="C15">
        <v>4</v>
      </c>
      <c r="D15">
        <f t="shared" si="0"/>
        <v>2</v>
      </c>
      <c r="F15">
        <f t="shared" si="1"/>
        <v>1</v>
      </c>
      <c r="G15">
        <f t="shared" si="2"/>
        <v>1</v>
      </c>
      <c r="H15">
        <f t="shared" si="3"/>
        <v>15</v>
      </c>
      <c r="I15">
        <f t="shared" si="4"/>
        <v>4278</v>
      </c>
      <c r="J15">
        <f>PRODUCT(F15:I15)/$I$2*(1/92)*(90/91)</f>
        <v>6.1563333678381442E-7</v>
      </c>
      <c r="K15" s="3">
        <f>K14*10</f>
        <v>500</v>
      </c>
      <c r="L15">
        <f t="shared" si="10"/>
        <v>3.0781666839190723E-4</v>
      </c>
      <c r="M15">
        <f t="shared" si="11"/>
        <v>0.15390833419595359</v>
      </c>
      <c r="P15">
        <f t="shared" si="12"/>
        <v>0.15381359767759789</v>
      </c>
    </row>
    <row r="16" spans="1:20" x14ac:dyDescent="0.3">
      <c r="A16">
        <v>0</v>
      </c>
      <c r="B16">
        <v>0</v>
      </c>
      <c r="C16">
        <v>4</v>
      </c>
      <c r="D16">
        <f t="shared" si="0"/>
        <v>2</v>
      </c>
      <c r="F16">
        <f t="shared" si="1"/>
        <v>1</v>
      </c>
      <c r="G16">
        <f t="shared" si="2"/>
        <v>1</v>
      </c>
      <c r="H16">
        <f t="shared" si="3"/>
        <v>15</v>
      </c>
      <c r="I16">
        <f t="shared" si="4"/>
        <v>4278</v>
      </c>
      <c r="J16">
        <f>PRODUCT(F16:I16)/$I$2*(1/92)*(90/91)</f>
        <v>6.1563333678381442E-7</v>
      </c>
      <c r="K16" s="3">
        <f>K14*20</f>
        <v>1000</v>
      </c>
      <c r="L16">
        <f t="shared" si="7"/>
        <v>6.1563333678381447E-4</v>
      </c>
      <c r="M16">
        <f t="shared" si="8"/>
        <v>0.61563333678381438</v>
      </c>
      <c r="P16">
        <f t="shared" si="9"/>
        <v>0.61487556130084198</v>
      </c>
    </row>
    <row r="17" spans="1:19" x14ac:dyDescent="0.3">
      <c r="A17">
        <v>0</v>
      </c>
      <c r="B17">
        <v>0</v>
      </c>
      <c r="C17">
        <v>4</v>
      </c>
      <c r="D17">
        <f t="shared" si="0"/>
        <v>2</v>
      </c>
      <c r="F17">
        <f t="shared" si="1"/>
        <v>1</v>
      </c>
      <c r="G17">
        <f t="shared" si="2"/>
        <v>1</v>
      </c>
      <c r="H17">
        <f t="shared" si="3"/>
        <v>15</v>
      </c>
      <c r="I17">
        <f t="shared" si="4"/>
        <v>4278</v>
      </c>
      <c r="J17">
        <f>PRODUCT(F17:I17)/$I$2*(1/92)*(1/91)</f>
        <v>6.8403704087090498E-9</v>
      </c>
      <c r="K17" s="3">
        <f>K14*20*10</f>
        <v>10000</v>
      </c>
      <c r="L17">
        <f t="shared" ref="L17:L20" si="13">J17*K17</f>
        <v>6.8403704087090499E-5</v>
      </c>
      <c r="M17">
        <f t="shared" ref="M17:M20" si="14">K17^2*J17</f>
        <v>0.684037040870905</v>
      </c>
      <c r="P17">
        <f t="shared" ref="P17:P20" si="15">(K17-M17)^2*J17</f>
        <v>0.68394346273690321</v>
      </c>
    </row>
    <row r="18" spans="1:19" x14ac:dyDescent="0.3">
      <c r="A18">
        <v>0</v>
      </c>
      <c r="B18">
        <v>0</v>
      </c>
      <c r="C18">
        <v>5</v>
      </c>
      <c r="D18">
        <f t="shared" si="0"/>
        <v>1</v>
      </c>
      <c r="F18">
        <f t="shared" si="1"/>
        <v>1</v>
      </c>
      <c r="G18">
        <f t="shared" si="2"/>
        <v>1</v>
      </c>
      <c r="H18">
        <f t="shared" si="3"/>
        <v>6</v>
      </c>
      <c r="I18">
        <f t="shared" si="4"/>
        <v>93</v>
      </c>
      <c r="J18" s="4">
        <f>PRODUCT(F18:I18)/$I$2-J19-J20-J21</f>
        <v>4.872128175455288E-7</v>
      </c>
      <c r="K18" s="7">
        <v>1500</v>
      </c>
      <c r="L18">
        <f t="shared" si="13"/>
        <v>7.3081922631829316E-4</v>
      </c>
      <c r="M18">
        <f t="shared" si="14"/>
        <v>1.0962288394774398</v>
      </c>
      <c r="P18">
        <f t="shared" si="15"/>
        <v>1.0946271347450218</v>
      </c>
    </row>
    <row r="19" spans="1:19" x14ac:dyDescent="0.3">
      <c r="A19">
        <v>0</v>
      </c>
      <c r="B19">
        <v>0</v>
      </c>
      <c r="C19">
        <v>5</v>
      </c>
      <c r="D19">
        <f t="shared" si="0"/>
        <v>1</v>
      </c>
      <c r="F19">
        <f t="shared" si="1"/>
        <v>1</v>
      </c>
      <c r="G19">
        <f t="shared" si="2"/>
        <v>1</v>
      </c>
      <c r="H19">
        <f t="shared" si="3"/>
        <v>6</v>
      </c>
      <c r="I19">
        <f t="shared" si="4"/>
        <v>93</v>
      </c>
      <c r="J19">
        <f>PRODUCT(F19:I19)/$I$2*(1/92)*(90/91)</f>
        <v>5.353333363337516E-9</v>
      </c>
      <c r="K19" s="3">
        <f>K18*10</f>
        <v>15000</v>
      </c>
      <c r="L19">
        <f t="shared" si="13"/>
        <v>8.0300000450062744E-5</v>
      </c>
      <c r="M19">
        <f t="shared" si="14"/>
        <v>1.204500006750941</v>
      </c>
      <c r="P19">
        <f t="shared" si="15"/>
        <v>1.2043065718154973</v>
      </c>
    </row>
    <row r="20" spans="1:19" x14ac:dyDescent="0.3">
      <c r="A20">
        <v>0</v>
      </c>
      <c r="B20">
        <v>0</v>
      </c>
      <c r="C20">
        <v>5</v>
      </c>
      <c r="D20">
        <f t="shared" si="0"/>
        <v>1</v>
      </c>
      <c r="F20">
        <f t="shared" si="1"/>
        <v>1</v>
      </c>
      <c r="G20">
        <f t="shared" si="2"/>
        <v>1</v>
      </c>
      <c r="H20">
        <f t="shared" si="3"/>
        <v>6</v>
      </c>
      <c r="I20">
        <f t="shared" si="4"/>
        <v>93</v>
      </c>
      <c r="J20">
        <f>PRODUCT(F20:I20)/$I$2*(1/92)*(90/91)</f>
        <v>5.353333363337516E-9</v>
      </c>
      <c r="K20" s="3">
        <f>K18*20</f>
        <v>30000</v>
      </c>
      <c r="L20">
        <f t="shared" si="13"/>
        <v>1.6060000090012549E-4</v>
      </c>
      <c r="M20">
        <f t="shared" si="14"/>
        <v>4.8180000270037642</v>
      </c>
      <c r="P20">
        <f t="shared" si="15"/>
        <v>4.8164526096540099</v>
      </c>
    </row>
    <row r="21" spans="1:19" x14ac:dyDescent="0.3">
      <c r="A21">
        <v>0</v>
      </c>
      <c r="B21">
        <v>0</v>
      </c>
      <c r="C21">
        <v>5</v>
      </c>
      <c r="D21">
        <f t="shared" si="0"/>
        <v>1</v>
      </c>
      <c r="F21">
        <f t="shared" si="1"/>
        <v>1</v>
      </c>
      <c r="G21">
        <f t="shared" si="2"/>
        <v>1</v>
      </c>
      <c r="H21">
        <f t="shared" si="3"/>
        <v>6</v>
      </c>
      <c r="I21">
        <f t="shared" si="4"/>
        <v>93</v>
      </c>
      <c r="J21">
        <f>PRODUCT(F21:I21)/$I$2*(1/92)*(1/91)</f>
        <v>5.9481481814861302E-11</v>
      </c>
      <c r="K21" s="3">
        <f>K18*20*10</f>
        <v>300000</v>
      </c>
      <c r="L21">
        <f t="shared" si="7"/>
        <v>1.7844444544458391E-5</v>
      </c>
      <c r="M21">
        <f t="shared" si="8"/>
        <v>5.3533333633375175</v>
      </c>
      <c r="P21">
        <f t="shared" si="9"/>
        <v>5.3531423105214895</v>
      </c>
    </row>
    <row r="22" spans="1:19" x14ac:dyDescent="0.3">
      <c r="A22">
        <v>0</v>
      </c>
      <c r="B22">
        <v>0</v>
      </c>
      <c r="C22">
        <v>6</v>
      </c>
      <c r="D22">
        <f t="shared" si="0"/>
        <v>0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1</v>
      </c>
      <c r="J22" s="4">
        <f>PRODUCT(F22:I22)/$I$2-J23-J24-J25</f>
        <v>8.7314125008159292E-10</v>
      </c>
      <c r="K22" s="7">
        <v>150000</v>
      </c>
      <c r="L22">
        <f>J22*K22</f>
        <v>1.3097118751223893E-4</v>
      </c>
      <c r="M22">
        <f t="shared" ref="M22" si="16">K22^2*J22</f>
        <v>19.64567812683584</v>
      </c>
    </row>
    <row r="23" spans="1:19" x14ac:dyDescent="0.3">
      <c r="A23">
        <v>0</v>
      </c>
      <c r="B23">
        <v>0</v>
      </c>
      <c r="C23">
        <v>6</v>
      </c>
      <c r="D23">
        <f t="shared" si="0"/>
        <v>0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1</v>
      </c>
      <c r="J23">
        <f>PRODUCT(F23:I23)/$I$2*(1/92)*(90/91)</f>
        <v>9.5937873894937575E-12</v>
      </c>
      <c r="K23" s="3">
        <f>K22*10</f>
        <v>1500000</v>
      </c>
      <c r="L23">
        <f t="shared" ref="L23:L25" si="17">J23*K23</f>
        <v>1.4390681084240636E-5</v>
      </c>
      <c r="M23">
        <f t="shared" ref="M23:M25" si="18">K23^2*J23</f>
        <v>21.586021626360953</v>
      </c>
    </row>
    <row r="24" spans="1:19" x14ac:dyDescent="0.3">
      <c r="A24">
        <v>0</v>
      </c>
      <c r="B24">
        <v>0</v>
      </c>
      <c r="C24">
        <v>6</v>
      </c>
      <c r="D24">
        <f t="shared" si="0"/>
        <v>0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  <c r="J24">
        <f>PRODUCT(F24:I24)/$I$2*(1/92)*(90/91)</f>
        <v>9.5937873894937575E-12</v>
      </c>
      <c r="K24" s="3">
        <f>K22*20</f>
        <v>3000000</v>
      </c>
      <c r="L24">
        <f t="shared" si="17"/>
        <v>2.8781362168481272E-5</v>
      </c>
      <c r="M24">
        <f t="shared" si="18"/>
        <v>86.344086505443812</v>
      </c>
    </row>
    <row r="25" spans="1:19" x14ac:dyDescent="0.3">
      <c r="A25">
        <v>0</v>
      </c>
      <c r="B25">
        <v>0</v>
      </c>
      <c r="C25">
        <v>6</v>
      </c>
      <c r="D25">
        <f t="shared" si="0"/>
        <v>0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  <c r="J25">
        <f>PRODUCT(F25:I25)/$I$2*(1/92)*(1/91)</f>
        <v>1.0659763766104175E-13</v>
      </c>
      <c r="K25" s="3">
        <f>K22*20*10</f>
        <v>30000000</v>
      </c>
      <c r="L25">
        <f t="shared" si="17"/>
        <v>3.1979291298312523E-6</v>
      </c>
      <c r="M25">
        <f t="shared" si="18"/>
        <v>95.937873894937567</v>
      </c>
    </row>
    <row r="27" spans="1:19" x14ac:dyDescent="0.3">
      <c r="K27" s="3"/>
      <c r="R27">
        <f>SUM(P9:P33)</f>
        <v>14.11755261837971</v>
      </c>
      <c r="S27">
        <f>R27^(1/2)</f>
        <v>3.7573331790486333</v>
      </c>
    </row>
    <row r="28" spans="1:19" x14ac:dyDescent="0.3">
      <c r="K28" s="3"/>
    </row>
    <row r="29" spans="1:19" x14ac:dyDescent="0.3">
      <c r="K29" s="3"/>
    </row>
    <row r="30" spans="1:19" x14ac:dyDescent="0.3">
      <c r="J30" s="5"/>
    </row>
    <row r="31" spans="1:19" x14ac:dyDescent="0.3">
      <c r="K31" s="3"/>
    </row>
    <row r="32" spans="1:19" x14ac:dyDescent="0.3">
      <c r="K32" s="3"/>
    </row>
    <row r="33" spans="10:12" x14ac:dyDescent="0.3">
      <c r="J33" s="6"/>
      <c r="K33" s="3"/>
      <c r="L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KRANDAROV, MARTIN (UG)</dc:creator>
  <cp:lastModifiedBy>KRANDAROV, MARTIN (UG)</cp:lastModifiedBy>
  <dcterms:created xsi:type="dcterms:W3CDTF">2023-10-21T09:07:34Z</dcterms:created>
  <dcterms:modified xsi:type="dcterms:W3CDTF">2023-10-22T12:25:42Z</dcterms:modified>
</cp:coreProperties>
</file>