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Ryan\Documents\GitHub\Prioritization_Step2_Data_R_Project\Data\Criteria_and_Scoring\"/>
    </mc:Choice>
  </mc:AlternateContent>
  <xr:revisionPtr revIDLastSave="0" documentId="13_ncr:1_{817915E2-1E8F-416D-8660-8838B6E40127}" xr6:coauthVersionLast="47" xr6:coauthVersionMax="47" xr10:uidLastSave="{00000000-0000-0000-0000-000000000000}"/>
  <bookViews>
    <workbookView xWindow="2760" yWindow="1224" windowWidth="20244" windowHeight="10896" xr2:uid="{39DD5E77-4161-45F8-A228-94BEA2686D53}"/>
  </bookViews>
  <sheets>
    <sheet name="Sheet1" sheetId="1" r:id="rId1"/>
    <sheet name="Sheet2" sheetId="2" r:id="rId2"/>
  </sheets>
  <definedNames>
    <definedName name="_xlnm._FilterDatabase" localSheetId="0" hidden="1">Sheet1!$A$1:$O$111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6" i="1" l="1"/>
  <c r="F45" i="1"/>
  <c r="F44" i="1"/>
  <c r="F43" i="1"/>
  <c r="F42" i="1"/>
  <c r="F41" i="1"/>
  <c r="F40" i="1"/>
  <c r="F39" i="1"/>
  <c r="F38" i="1"/>
  <c r="F37" i="1"/>
  <c r="F36" i="1"/>
  <c r="F35" i="1"/>
  <c r="F34" i="1"/>
  <c r="F33" i="1"/>
  <c r="F32" i="1"/>
  <c r="F31" i="1"/>
  <c r="F30" i="1"/>
  <c r="F49" i="1"/>
  <c r="F48" i="1"/>
  <c r="F47" i="1"/>
  <c r="F29" i="1"/>
  <c r="G46" i="1"/>
  <c r="G45" i="1"/>
  <c r="G44" i="1"/>
  <c r="G43" i="1"/>
  <c r="G42" i="1"/>
  <c r="G41" i="1"/>
  <c r="G40" i="1"/>
  <c r="G39" i="1"/>
  <c r="G38" i="1"/>
  <c r="G37" i="1"/>
  <c r="G36" i="1"/>
  <c r="G35" i="1"/>
  <c r="G34" i="1"/>
  <c r="G33" i="1"/>
  <c r="G32" i="1"/>
  <c r="G31" i="1"/>
  <c r="G30" i="1"/>
  <c r="G29" i="1"/>
  <c r="G28" i="1"/>
  <c r="G27" i="1"/>
  <c r="G26" i="1"/>
  <c r="J82" i="1"/>
  <c r="J81" i="1"/>
  <c r="J80" i="1"/>
  <c r="J25" i="1"/>
  <c r="J26" i="1"/>
  <c r="J27" i="1"/>
  <c r="J28" i="1"/>
  <c r="J29" i="1"/>
  <c r="J30" i="1"/>
  <c r="J31" i="1"/>
  <c r="J32" i="1"/>
  <c r="J33" i="1"/>
  <c r="J34" i="1"/>
  <c r="J35" i="1"/>
  <c r="J36" i="1"/>
  <c r="J37" i="1"/>
  <c r="J38" i="1"/>
  <c r="J39" i="1"/>
  <c r="J40" i="1"/>
  <c r="J41" i="1"/>
  <c r="J42" i="1"/>
  <c r="J43" i="1"/>
  <c r="J44" i="1"/>
  <c r="J45" i="1"/>
  <c r="J46" i="1"/>
  <c r="J47" i="1"/>
  <c r="J48" i="1"/>
  <c r="J49" i="1"/>
  <c r="J74" i="1"/>
  <c r="J75" i="1"/>
  <c r="J76" i="1"/>
  <c r="J77" i="1"/>
  <c r="J78" i="1"/>
  <c r="J79" i="1"/>
  <c r="J24" i="1"/>
  <c r="J23" i="1"/>
  <c r="J22" i="1"/>
  <c r="J21" i="1"/>
  <c r="J20" i="1"/>
  <c r="J11" i="1"/>
  <c r="J12" i="1"/>
  <c r="J13" i="1"/>
  <c r="J53" i="1"/>
  <c r="J54" i="1"/>
  <c r="J55" i="1"/>
  <c r="J2" i="1"/>
  <c r="J3" i="1"/>
  <c r="J4" i="1"/>
  <c r="J14" i="1"/>
  <c r="J16" i="1"/>
  <c r="J17" i="1"/>
  <c r="J18" i="1"/>
  <c r="J19" i="1"/>
  <c r="K50" i="1"/>
  <c r="J52" i="1"/>
  <c r="J51" i="1"/>
  <c r="J50" i="1"/>
  <c r="J60" i="1"/>
  <c r="J64" i="1"/>
  <c r="J66" i="1"/>
  <c r="J67" i="1"/>
  <c r="J69" i="1"/>
  <c r="J70" i="1"/>
  <c r="J72" i="1"/>
  <c r="J73" i="1"/>
  <c r="J5" i="1"/>
  <c r="J7" i="1"/>
  <c r="J8" i="1"/>
  <c r="J9" i="1"/>
  <c r="J10" i="1"/>
  <c r="J61" i="1"/>
  <c r="M76" i="1" l="1"/>
  <c r="M75" i="1"/>
  <c r="M74" i="1"/>
  <c r="M22" i="1"/>
  <c r="M21" i="1"/>
  <c r="M20" i="1"/>
  <c r="F46" i="2"/>
  <c r="F45" i="2"/>
  <c r="F44" i="2"/>
  <c r="F39" i="2"/>
  <c r="F38" i="2"/>
  <c r="F37" i="2"/>
  <c r="P19" i="2"/>
  <c r="P18" i="2"/>
  <c r="P17" i="2"/>
  <c r="U7" i="2"/>
  <c r="U6" i="2"/>
  <c r="U5" i="2"/>
</calcChain>
</file>

<file path=xl/sharedStrings.xml><?xml version="1.0" encoding="utf-8"?>
<sst xmlns="http://schemas.openxmlformats.org/spreadsheetml/2006/main" count="1551" uniqueCount="218">
  <si>
    <t>Habitat Limiting Factor Scoring Rules</t>
  </si>
  <si>
    <t>SUBSTRATE</t>
  </si>
  <si>
    <t>PROSPER Summer Low Flow</t>
  </si>
  <si>
    <t>POOLS</t>
  </si>
  <si>
    <t>TEMPERATURE</t>
  </si>
  <si>
    <t>https://core.ac.uk/download/pdf/24067881.pdf</t>
  </si>
  <si>
    <t>CONTAMINANTS</t>
  </si>
  <si>
    <t>REI Category Ratings</t>
  </si>
  <si>
    <t>Cover- Boulder Ratings</t>
  </si>
  <si>
    <t>Category</t>
  </si>
  <si>
    <t>Score</t>
  </si>
  <si>
    <t>Values</t>
  </si>
  <si>
    <t>Rating</t>
  </si>
  <si>
    <t>Deep Pools (pct)</t>
  </si>
  <si>
    <t>Temperature- Adult Holding (all species)</t>
  </si>
  <si>
    <t>303d list (non-temperature)</t>
  </si>
  <si>
    <t>Percents</t>
  </si>
  <si>
    <t>PROSPER class 0</t>
  </si>
  <si>
    <t>Unacceptable</t>
  </si>
  <si>
    <t>Cateogy</t>
  </si>
  <si>
    <t>Adequate</t>
  </si>
  <si>
    <t>PROSPER class 1-3</t>
  </si>
  <si>
    <t>At Risk</t>
  </si>
  <si>
    <t>no pools are &gt;3ft</t>
  </si>
  <si>
    <t>Listed</t>
  </si>
  <si>
    <t>2-5%</t>
  </si>
  <si>
    <t>PROSPER class 4-5</t>
  </si>
  <si>
    <t>1-20% of pools are &gt;3ft</t>
  </si>
  <si>
    <t>Listed but not limiting</t>
  </si>
  <si>
    <t>&gt;5% boulder</t>
  </si>
  <si>
    <t>&gt;20% of pools are &gt;3ft</t>
  </si>
  <si>
    <t>Not Listed</t>
  </si>
  <si>
    <t>NA</t>
  </si>
  <si>
    <t>UNDERCUT BANKS- CHAMP (pct)</t>
  </si>
  <si>
    <t>Deep Pools per Mile</t>
  </si>
  <si>
    <t>Temperature- Spawning and Incubation (all species)</t>
  </si>
  <si>
    <t>305b list (temperature and flow)</t>
  </si>
  <si>
    <t>Coarse Substrate (% Gravel Cobble)</t>
  </si>
  <si>
    <t>&lt;2% undercut bank area</t>
  </si>
  <si>
    <t>Count</t>
  </si>
  <si>
    <t>Notes</t>
  </si>
  <si>
    <t>2-5% undercut bank area</t>
  </si>
  <si>
    <t>&lt;10 deg</t>
  </si>
  <si>
    <t>&gt;5% undercut bank area</t>
  </si>
  <si>
    <t>0.1-5 deep pools per mile</t>
  </si>
  <si>
    <t>10-14 deg</t>
  </si>
  <si>
    <t>1-50% gravel/cobble</t>
  </si>
  <si>
    <t>&gt;5 deep pools per mile</t>
  </si>
  <si>
    <t>&gt;14 deg</t>
  </si>
  <si>
    <t>At-Risk</t>
  </si>
  <si>
    <t>&gt;50% gravel/cobble</t>
  </si>
  <si>
    <t>4A</t>
  </si>
  <si>
    <t>DOE: Category 4: Impaired waters that do not require a TMDL, Category 4b — has a pollution control program, similar to a TMDL plan, that is expected to solve the pollution problems.</t>
  </si>
  <si>
    <t>SIDE CHANNELS- channel unit pct</t>
  </si>
  <si>
    <t>Pools per Mile</t>
  </si>
  <si>
    <t>Temperature- Rearing (all species)</t>
  </si>
  <si>
    <t>4B</t>
  </si>
  <si>
    <t>DOE: Category 4: Impaired waters that do not require a TMDL, Category 4a — already has an EPA-approved TMDL plan in place and implemented.</t>
  </si>
  <si>
    <t>% Fines- percent (source: PFC)</t>
  </si>
  <si>
    <t>4C</t>
  </si>
  <si>
    <t>DOE: Category 4: Impaired waters that do not require a TMDL, Category 4c — is impaired by causes that cannot be addressed through a TMDL plan. Impairments in these water bodies include low water flow, stream channelization, and dams. These problems, while not pollutants, require complex solutions to help restore water bodies to more natural conditions.</t>
  </si>
  <si>
    <t>&lt;2% side channel area</t>
  </si>
  <si>
    <t>&lt;12 deg</t>
  </si>
  <si>
    <t>DOE: Category 5: Polluted waters that require a water improvement project</t>
  </si>
  <si>
    <t>&lt;12% fines</t>
  </si>
  <si>
    <t>2-5% side channel area</t>
  </si>
  <si>
    <t>12-16 deg</t>
  </si>
  <si>
    <t>12-20% fines</t>
  </si>
  <si>
    <t>&gt;5% side channel area</t>
  </si>
  <si>
    <t>&gt;16 deg</t>
  </si>
  <si>
    <t>&gt;20% fines</t>
  </si>
  <si>
    <t>FLOODPLAIN- Confinement/Entrenchment Ratio</t>
  </si>
  <si>
    <t>Pools- Channel Unit pct</t>
  </si>
  <si>
    <t>% Fines- D50 (source: http://www.netmaptools.org/Pages/Flitcroft%20et%20al%202015.pdf)</t>
  </si>
  <si>
    <t>D50 (mm)</t>
  </si>
  <si>
    <t>&lt;1.4 ratio</t>
  </si>
  <si>
    <t>&lt;10% pool channel area</t>
  </si>
  <si>
    <t>&lt;10 mm D50</t>
  </si>
  <si>
    <t>1.41-2.2 ratio</t>
  </si>
  <si>
    <t>10-20% pool channel area</t>
  </si>
  <si>
    <t>10-20 mm D50</t>
  </si>
  <si>
    <t>&gt;2.2 ratio</t>
  </si>
  <si>
    <t>&gt;20% pool channel area</t>
  </si>
  <si>
    <t>&gt;20 mm D50</t>
  </si>
  <si>
    <t>Pools per Mile- based on stream width (PFC Criteria)</t>
  </si>
  <si>
    <t>% Embedded- SubEmbed_Avg_Average CHAMP</t>
  </si>
  <si>
    <t>5 ft stream width bin</t>
  </si>
  <si>
    <t>&lt;15% embedded</t>
  </si>
  <si>
    <t>&lt;184 pools per mile</t>
  </si>
  <si>
    <t>Unacceptable/At-Risk</t>
  </si>
  <si>
    <t>15-30% embedded</t>
  </si>
  <si>
    <r>
      <rPr>
        <sz val="10"/>
        <color theme="1"/>
        <rFont val="Calibri"/>
        <family val="2"/>
      </rPr>
      <t>≥184</t>
    </r>
    <r>
      <rPr>
        <sz val="10"/>
        <color theme="1"/>
        <rFont val="Calibri"/>
        <family val="2"/>
        <scheme val="minor"/>
      </rPr>
      <t xml:space="preserve"> pools per mile</t>
    </r>
  </si>
  <si>
    <t>&gt;30% embedded</t>
  </si>
  <si>
    <t>10 ft stream width bin</t>
  </si>
  <si>
    <t>WOOD- streams &lt;5m ww</t>
  </si>
  <si>
    <t>Cover- Wood (Medium pieces per miles)</t>
  </si>
  <si>
    <t>&lt;95 pools per mile</t>
  </si>
  <si>
    <t>≥95 pools per mile</t>
  </si>
  <si>
    <t>15 ft stream width bin</t>
  </si>
  <si>
    <t>&lt;70 pools per mile</t>
  </si>
  <si>
    <t>WOOD- streams &gt;5m ww</t>
  </si>
  <si>
    <t>≥70 pools per mile</t>
  </si>
  <si>
    <t>20 ft stream width bin</t>
  </si>
  <si>
    <t>&lt;55 pools per mile</t>
  </si>
  <si>
    <t>≥55 pools per mile</t>
  </si>
  <si>
    <t>RIPARIAN</t>
  </si>
  <si>
    <t>Riparian Cover</t>
  </si>
  <si>
    <t>25 ft stream width bin</t>
  </si>
  <si>
    <t>0-50% canopy cover</t>
  </si>
  <si>
    <t>&lt;47 pools per mile</t>
  </si>
  <si>
    <t>5-80% canopy cover</t>
  </si>
  <si>
    <t>≥47 pools per mile</t>
  </si>
  <si>
    <t>&gt;80% canopy cover</t>
  </si>
  <si>
    <t>50 ft stream width bin</t>
  </si>
  <si>
    <t>&lt;25 pools per mile</t>
  </si>
  <si>
    <t>≥25 pools per mile</t>
  </si>
  <si>
    <t>75 ft stream width bin</t>
  </si>
  <si>
    <t>&lt;23 pools per mile</t>
  </si>
  <si>
    <t>≥23 pools per mile</t>
  </si>
  <si>
    <t>100 ft stream width bin</t>
  </si>
  <si>
    <t>&lt;18 pools per mile</t>
  </si>
  <si>
    <t>≥18 pools per mile</t>
  </si>
  <si>
    <t>Habitat_Limiting_Factor_Scoring_Metric</t>
  </si>
  <si>
    <t>Habitat_Type</t>
  </si>
  <si>
    <t>Substrate</t>
  </si>
  <si>
    <t>Large_Woody_Material</t>
  </si>
  <si>
    <t>Habitat_Type_Filter</t>
  </si>
  <si>
    <t>streams &lt;5m wetted width</t>
  </si>
  <si>
    <t>streams &gt;5m wetted width</t>
  </si>
  <si>
    <t>0 pieces of wood/mi</t>
  </si>
  <si>
    <t>&gt; 0 and &lt; 20 pieces of wood/mi</t>
  </si>
  <si>
    <t>&gt;20 pieces of wood/mi</t>
  </si>
  <si>
    <t>&lt; 17 pieces of wood/mi</t>
  </si>
  <si>
    <t>17- 70 pieces of wood/mi</t>
  </si>
  <si>
    <t>&gt;70 pieces of wood/mi</t>
  </si>
  <si>
    <t>Riparian</t>
  </si>
  <si>
    <t>Streamflow</t>
  </si>
  <si>
    <t>Off_Channel</t>
  </si>
  <si>
    <t>Side_Channel</t>
  </si>
  <si>
    <t>Floodplain</t>
  </si>
  <si>
    <t>Pools</t>
  </si>
  <si>
    <t>Temperature</t>
  </si>
  <si>
    <t>Contaminants</t>
  </si>
  <si>
    <t>Habitat_Attribute</t>
  </si>
  <si>
    <t>multiple</t>
  </si>
  <si>
    <t>Data_Sources</t>
  </si>
  <si>
    <t>% Fines/Embeddedness</t>
  </si>
  <si>
    <t>D50_sieve_size_prcnt_finer_mm_INDICATOR_13</t>
  </si>
  <si>
    <t>Coarse Substrate</t>
  </si>
  <si>
    <t>Cover- Boulders</t>
  </si>
  <si>
    <t>Boulder_UCSRB_pct,SubEstBldr_CHAMP</t>
  </si>
  <si>
    <t>Clay_Silt_Sand_occular_prcnt_INDICATOR_7,SubEstSandFines_CHAMP</t>
  </si>
  <si>
    <t>Cover- Undercut Banks</t>
  </si>
  <si>
    <t>Undercut_Area_Pct_CHAMP</t>
  </si>
  <si>
    <t>Pieces_per_mile_INDICATOR_1,LWFreq_Bf_CHAMP</t>
  </si>
  <si>
    <t>Cover- Wood</t>
  </si>
  <si>
    <t>Flow- Summer Base Flow</t>
  </si>
  <si>
    <t>PROSPER</t>
  </si>
  <si>
    <t>Off-Channel- Floodplain</t>
  </si>
  <si>
    <t>Channel_Confinementor_or_Entrenchment_Ratio_INDICATOR_9</t>
  </si>
  <si>
    <t>Off-Channel- Side-Channels</t>
  </si>
  <si>
    <t>Side_Channel_Habitat_Prcnt_INDICATOR_6,WetSC_Pct_Average</t>
  </si>
  <si>
    <t>Pool Quantity &amp; Quality</t>
  </si>
  <si>
    <t>Pool_Habitat_Prcnt_INDICATOR_4</t>
  </si>
  <si>
    <t>Pools_per_mile_INDICATOR_2</t>
  </si>
  <si>
    <t>Pools- Deep Pools</t>
  </si>
  <si>
    <t>Pools_deeper_3_ft_prcnt_INDICATOR_3</t>
  </si>
  <si>
    <t>Temperature- Adult Holding</t>
  </si>
  <si>
    <t>NORWEST_Temperature</t>
  </si>
  <si>
    <t>Flow_305bList,305bListings_Temperature</t>
  </si>
  <si>
    <t>Temperature- Adult Spawning</t>
  </si>
  <si>
    <t>Flow- Summer Base Flow,Temperature- Adult Holding,Temperature- Adult Spawning,Temperature- Rearing</t>
  </si>
  <si>
    <t>Multiple</t>
  </si>
  <si>
    <t>PROFESSIONAL JUDGEMENT</t>
  </si>
  <si>
    <t>Contaminants_303d</t>
  </si>
  <si>
    <t>Category_Type</t>
  </si>
  <si>
    <t>factor</t>
  </si>
  <si>
    <t>numeric</t>
  </si>
  <si>
    <t>Category_lower</t>
  </si>
  <si>
    <t>Category_upper</t>
  </si>
  <si>
    <t>Filter_value_lower_meters</t>
  </si>
  <si>
    <t>Filter_value_upper_meters</t>
  </si>
  <si>
    <t>&lt;16 deg</t>
  </si>
  <si>
    <t>16 -22 deg</t>
  </si>
  <si>
    <t>&gt;22 deg</t>
  </si>
  <si>
    <t>Temperature- Rearing</t>
  </si>
  <si>
    <t>pH 2,3,7,8-TCDD (Dioxin) Bacteria, pH Chlorpyrifos, Endosulfan Polychlorinated Biphenyls (PCBs) 4,4'-DDE, Polychlorinated Biphenyls (PCBs) pH, pH 4,4'-DDE, Polychlorinated Biphenyls (PCBs), Polychlorinated Biphenyls (PCBs) Dissolved Oxygen, pH Dissolved Oxygen, Dissolved Oxygen, pH 4,4'-DDE, pH, Polychlorinated Biphenyls (PCBs) 4,4'-DDD, 4,4'-DDE, Polychlorinated Biphenyls (PCBs) 4,4'-DDE 4,4'-DDE, 4,4'-DDE, Polychlorinated Biphenyls (PCBs) Dissolved Oxygen, pH, pH 4,4'-DDD, 4,4'-DDE, 4,4'-DDT 4,4'-DDD, 4,4'-DDE, 4,4'-DDT, Polychlorinated Biphenyls (PCBs) 4,4'-DDE, 4,4'-DDE, Polychlorinated Biphenyls (PCBs), Polychlorinated Biphenyls (PCBs) 4,4'-DDE, Dissolved Oxygen, pH, Polychlorinated Biphenyls (PCBs) Endosulfan</t>
  </si>
  <si>
    <t>0 - 2%</t>
  </si>
  <si>
    <t>SubEstCbl_Average,SubEmbed_Avg_Average_CHAMP</t>
  </si>
  <si>
    <t>SubEstSandFines_Average</t>
  </si>
  <si>
    <t>Non-Coarse Substrate (% Sand and Fines)</t>
  </si>
  <si>
    <t>99-100%</t>
  </si>
  <si>
    <t>50-99%</t>
  </si>
  <si>
    <t>0-50%</t>
  </si>
  <si>
    <t>inverse of Coarse Substrate (% Gravel Cobble)</t>
  </si>
  <si>
    <t>UCSRB_OffChannel_Floodplain,UCSRB_OffChannel_SideChannels,UCSRB_ChannelStability,UCSRB_BankStability</t>
  </si>
  <si>
    <t>Based on Floodplain analysis by Aspect Consulting and UCSRB (Greer)</t>
  </si>
  <si>
    <t>ATLAS_FlowBin</t>
  </si>
  <si>
    <t>ATLAS_Flow</t>
  </si>
  <si>
    <t>ATLAS flow class 3</t>
  </si>
  <si>
    <t>ATLAS flow class 2</t>
  </si>
  <si>
    <t>ATLAS flow class 1</t>
  </si>
  <si>
    <t>no data present</t>
  </si>
  <si>
    <t>Canopy_Cover_NORWEST</t>
  </si>
  <si>
    <t>Riparian- Canopy Cover</t>
  </si>
  <si>
    <t>NorWEST Canopy Cover</t>
  </si>
  <si>
    <t>GravelCobble_UCSRB_pct,GRVL_COBL_UCSRB_CHAMP,EDT_UCSRBCoarseSub pct</t>
  </si>
  <si>
    <t>Dominant_Substrate_CATEGORY_1,Bank_Stability_CATEGORY_1,Structure_CATEGORY_1,Pieces_per_mile_CATEGORY_1,Floodplain_Connectivity_CATEGORY_1,Entrenchment_CATEGORY_2,Connectivity_CATEGORY_1,Pools_CATEGORY_1,RAWatershed_Rating_Flow,RAWatershed_Rating_Temp,EDT_Level 2 Benthic Richness,EDT_Level 2 Confinement: Artificial,EDT_Level 2,Embeddedness,EDT_Level 2 Fine Sediment,EDT_Level 2 Fish Pathogens,EDT_Level 2 Flow: Inter-Annual High Flow Variation,EDT_Level 2 Flow: Inter-Annual Low Flow Variation,EDT_Level 2 Predation Risk,EDT_Level 2 Riparian/stream interface,EDT_Temperature: Daily Maximum,EDT_Temperature: Food Effect,EDT_Width,EDT_Woody Debris,EDT_Predation Risk</t>
  </si>
  <si>
    <t>EDT_Floodplain</t>
  </si>
  <si>
    <t>Floodplain- EDT</t>
  </si>
  <si>
    <t>single</t>
  </si>
  <si>
    <t>EDT_Floodplain pct</t>
  </si>
  <si>
    <t xml:space="preserve">0% channel wetted edge that has been diked or ditched to prevent floodplain access during approximately 10 year return interval floods events. </t>
  </si>
  <si>
    <t xml:space="preserve">1-50% channel wetted edge that has been diked or ditched to prevent floodplain access during approximately 10 year return interval floods events. </t>
  </si>
  <si>
    <t>&gt;50% side channel area</t>
  </si>
  <si>
    <t xml:space="preserve">FLOODPLAIN- EDT the fraction of channel wetted edge that has been diked or ditched to prevent floodplain access during approximately 10 year return interval floods events. </t>
  </si>
  <si>
    <t>Pools_deeper_3_ft_per_mile_INDICATOR_4,Pools_deeper_5_ft_per_mile_INDICATOR_5</t>
  </si>
  <si>
    <t>no pools are &gt;3ft (or 5 ft for 5 ft deep pools indicator)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</si>
</sst>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Calibri"/>
      <family val="2"/>
      <scheme val="minor"/>
    </font>
    <font>
      <sz val="10"/>
      <color theme="1"/>
      <name val="Calibri"/>
      <family val="2"/>
      <scheme val="minor"/>
    </font>
    <font>
      <u/>
      <sz val="10"/>
      <color theme="10"/>
      <name val="Calibri"/>
      <family val="2"/>
      <scheme val="minor"/>
    </font>
    <font>
      <sz val="10"/>
      <name val="Calibri"/>
      <family val="2"/>
      <scheme val="minor"/>
    </font>
    <font>
      <sz val="10"/>
      <color theme="0"/>
      <name val="Calibri"/>
      <family val="2"/>
      <scheme val="minor"/>
    </font>
    <font>
      <strike/>
      <sz val="10"/>
      <color theme="1"/>
      <name val="Calibri"/>
      <family val="2"/>
      <scheme val="minor"/>
    </font>
    <font>
      <sz val="10"/>
      <color theme="1"/>
      <name val="Calibri"/>
      <family val="2"/>
    </font>
    <font>
      <sz val="8"/>
      <name val="Calibri"/>
      <family val="2"/>
      <scheme val="minor"/>
    </font>
  </fonts>
  <fills count="18">
    <fill>
      <patternFill patternType="none"/>
    </fill>
    <fill>
      <patternFill patternType="gray125"/>
    </fill>
    <fill>
      <patternFill patternType="solid">
        <fgColor theme="3" tint="0.59999389629810485"/>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5" tint="-0.249977111117893"/>
        <bgColor indexed="64"/>
      </patternFill>
    </fill>
    <fill>
      <patternFill patternType="solid">
        <fgColor theme="4" tint="0.79998168889431442"/>
        <bgColor indexed="64"/>
      </patternFill>
    </fill>
    <fill>
      <patternFill patternType="solid">
        <fgColor rgb="FF7030A0"/>
        <bgColor indexed="64"/>
      </patternFill>
    </fill>
    <fill>
      <patternFill patternType="solid">
        <fgColor theme="4" tint="-0.249977111117893"/>
        <bgColor indexed="64"/>
      </patternFill>
    </fill>
    <fill>
      <patternFill patternType="solid">
        <fgColor rgb="FF002060"/>
        <bgColor indexed="64"/>
      </patternFill>
    </fill>
    <fill>
      <patternFill patternType="solid">
        <fgColor theme="4" tint="-0.499984740745262"/>
        <bgColor indexed="64"/>
      </patternFill>
    </fill>
    <fill>
      <patternFill patternType="solid">
        <fgColor rgb="FF00B0F0"/>
        <bgColor indexed="64"/>
      </patternFill>
    </fill>
    <fill>
      <patternFill patternType="solid">
        <fgColor theme="8" tint="0.39997558519241921"/>
        <bgColor indexed="64"/>
      </patternFill>
    </fill>
    <fill>
      <patternFill patternType="solid">
        <fgColor rgb="FFFFFF00"/>
        <bgColor indexed="64"/>
      </patternFill>
    </fill>
    <fill>
      <patternFill patternType="solid">
        <fgColor theme="0" tint="-0.14999847407452621"/>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47">
    <xf numFmtId="0" fontId="0" fillId="0" borderId="0" xfId="0"/>
    <xf numFmtId="0" fontId="3" fillId="0" borderId="0" xfId="0" applyFont="1"/>
    <xf numFmtId="0" fontId="4" fillId="0" borderId="0" xfId="0" applyFont="1"/>
    <xf numFmtId="0" fontId="4" fillId="0" borderId="0" xfId="0" applyFont="1" applyAlignment="1">
      <alignment horizontal="right"/>
    </xf>
    <xf numFmtId="0" fontId="4" fillId="0" borderId="0" xfId="0" applyFont="1" applyAlignment="1">
      <alignment horizontal="left"/>
    </xf>
    <xf numFmtId="0" fontId="4" fillId="2" borderId="0" xfId="0" applyFont="1" applyFill="1"/>
    <xf numFmtId="0" fontId="4" fillId="2" borderId="0" xfId="0" applyFont="1" applyFill="1" applyAlignment="1">
      <alignment horizontal="left"/>
    </xf>
    <xf numFmtId="0" fontId="5" fillId="0" borderId="0" xfId="1" applyFont="1"/>
    <xf numFmtId="0" fontId="6" fillId="3" borderId="0" xfId="0" applyFont="1" applyFill="1"/>
    <xf numFmtId="0" fontId="6" fillId="4" borderId="0" xfId="0" applyFont="1" applyFill="1"/>
    <xf numFmtId="0" fontId="4" fillId="5" borderId="0" xfId="0" applyFont="1" applyFill="1"/>
    <xf numFmtId="0" fontId="4" fillId="6" borderId="0" xfId="0" applyFont="1" applyFill="1"/>
    <xf numFmtId="0" fontId="3" fillId="0" borderId="0" xfId="0" applyFont="1" applyAlignment="1">
      <alignment horizontal="right"/>
    </xf>
    <xf numFmtId="9" fontId="4" fillId="0" borderId="0" xfId="0" applyNumberFormat="1" applyFont="1" applyAlignment="1">
      <alignment horizontal="left"/>
    </xf>
    <xf numFmtId="0" fontId="4" fillId="7" borderId="0" xfId="0" applyFont="1" applyFill="1"/>
    <xf numFmtId="0" fontId="4" fillId="7" borderId="0" xfId="0" applyFont="1" applyFill="1" applyAlignment="1">
      <alignment horizontal="left"/>
    </xf>
    <xf numFmtId="0" fontId="3" fillId="0" borderId="0" xfId="0" applyFont="1" applyAlignment="1">
      <alignment horizontal="left"/>
    </xf>
    <xf numFmtId="0" fontId="7" fillId="8" borderId="0" xfId="0" applyFont="1" applyFill="1"/>
    <xf numFmtId="0" fontId="4" fillId="9" borderId="0" xfId="0" applyFont="1" applyFill="1"/>
    <xf numFmtId="0" fontId="4" fillId="9" borderId="0" xfId="0" applyFont="1" applyFill="1" applyAlignment="1">
      <alignment horizontal="right"/>
    </xf>
    <xf numFmtId="0" fontId="7" fillId="10" borderId="0" xfId="0" applyFont="1" applyFill="1"/>
    <xf numFmtId="0" fontId="7" fillId="10" borderId="0" xfId="0" applyFont="1" applyFill="1" applyAlignment="1">
      <alignment horizontal="left"/>
    </xf>
    <xf numFmtId="0" fontId="7" fillId="11" borderId="0" xfId="0" applyFont="1" applyFill="1"/>
    <xf numFmtId="0" fontId="7" fillId="11" borderId="0" xfId="0" applyFont="1" applyFill="1" applyAlignment="1">
      <alignment horizontal="right"/>
    </xf>
    <xf numFmtId="0" fontId="8" fillId="0" borderId="0" xfId="0" applyFont="1"/>
    <xf numFmtId="0" fontId="7" fillId="12" borderId="0" xfId="0" applyFont="1" applyFill="1"/>
    <xf numFmtId="0" fontId="7" fillId="11" borderId="0" xfId="0" applyFont="1" applyFill="1" applyAlignment="1">
      <alignment horizontal="left"/>
    </xf>
    <xf numFmtId="0" fontId="7" fillId="13" borderId="0" xfId="0" applyFont="1" applyFill="1"/>
    <xf numFmtId="0" fontId="4" fillId="14" borderId="0" xfId="0" applyFont="1" applyFill="1"/>
    <xf numFmtId="0" fontId="4" fillId="14" borderId="0" xfId="0" applyFont="1" applyFill="1" applyAlignment="1">
      <alignment horizontal="right"/>
    </xf>
    <xf numFmtId="0" fontId="4" fillId="15" borderId="0" xfId="0" applyFont="1" applyFill="1"/>
    <xf numFmtId="0" fontId="4" fillId="15" borderId="0" xfId="0" applyFont="1" applyFill="1" applyAlignment="1">
      <alignment horizontal="right"/>
    </xf>
    <xf numFmtId="0" fontId="4" fillId="3" borderId="0" xfId="0" applyFont="1" applyFill="1"/>
    <xf numFmtId="0" fontId="4" fillId="3" borderId="0" xfId="0" applyFont="1" applyFill="1" applyAlignment="1">
      <alignment horizontal="right"/>
    </xf>
    <xf numFmtId="1" fontId="4" fillId="0" borderId="0" xfId="0" applyNumberFormat="1" applyFont="1"/>
    <xf numFmtId="1" fontId="0" fillId="0" borderId="0" xfId="0" applyNumberFormat="1"/>
    <xf numFmtId="0" fontId="0" fillId="16" borderId="0" xfId="0" applyFill="1"/>
    <xf numFmtId="0" fontId="4" fillId="16" borderId="0" xfId="0" applyFont="1" applyFill="1"/>
    <xf numFmtId="0" fontId="1" fillId="17" borderId="0" xfId="0" applyFont="1" applyFill="1"/>
    <xf numFmtId="1" fontId="1" fillId="17" borderId="0" xfId="0" applyNumberFormat="1" applyFont="1" applyFill="1"/>
    <xf numFmtId="0" fontId="0" fillId="0" borderId="0" xfId="0" applyFill="1"/>
    <xf numFmtId="0" fontId="4" fillId="0" borderId="0" xfId="0" applyFont="1" applyFill="1"/>
    <xf numFmtId="1" fontId="4" fillId="0" borderId="0" xfId="0" applyNumberFormat="1" applyFont="1" applyFill="1"/>
    <xf numFmtId="0" fontId="4" fillId="0" borderId="0" xfId="0" applyFont="1" applyFill="1" applyAlignment="1">
      <alignment horizontal="right"/>
    </xf>
    <xf numFmtId="0" fontId="2" fillId="0" borderId="0" xfId="1" applyFill="1"/>
    <xf numFmtId="1" fontId="0" fillId="0" borderId="0" xfId="0" applyNumberFormat="1" applyFill="1"/>
    <xf numFmtId="1" fontId="4" fillId="16" borderId="0" xfId="0" applyNumberFormat="1" applyFont="1" applyFill="1"/>
  </cellXfs>
  <cellStyles count="2">
    <cellStyle name="Hyperlink" xfId="1" builtinId="8"/>
    <cellStyle name="Normal" xfId="0" builtinId="0"/>
  </cellStyles>
  <dxfs count="116">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right" vertical="bottom" textRotation="0" wrapText="0" indent="0" justifyLastLine="0" shrinkToFit="0" readingOrder="0"/>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outline val="0"/>
        <shadow val="0"/>
        <vertAlign val="baseline"/>
        <sz val="10"/>
        <name val="Calibri"/>
        <family val="2"/>
        <scheme val="minor"/>
      </font>
    </dxf>
    <dxf>
      <font>
        <outline val="0"/>
        <shadow val="0"/>
        <vertAlign val="baseline"/>
        <sz val="10"/>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outline val="0"/>
        <shadow val="0"/>
        <vertAlign val="baseline"/>
        <sz val="10"/>
        <name val="Calibri"/>
        <family val="2"/>
        <scheme val="minor"/>
      </font>
    </dxf>
    <dxf>
      <font>
        <outline val="0"/>
        <shadow val="0"/>
        <vertAlign val="baseline"/>
        <sz val="10"/>
        <name val="Calibri"/>
        <family val="2"/>
        <scheme val="minor"/>
      </font>
    </dxf>
    <dxf>
      <font>
        <outline val="0"/>
        <shadow val="0"/>
        <vertAlign val="baseline"/>
        <sz val="10"/>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outline val="0"/>
        <shadow val="0"/>
        <vertAlign val="baseline"/>
        <sz val="10"/>
        <name val="Calibri"/>
        <family val="2"/>
        <scheme val="minor"/>
      </font>
    </dxf>
    <dxf>
      <font>
        <b/>
        <outline val="0"/>
        <shadow val="0"/>
        <vertAlign val="baseline"/>
        <sz val="1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i val="0"/>
        <strike val="0"/>
        <condense val="0"/>
        <extend val="0"/>
        <outline val="0"/>
        <shadow val="0"/>
        <u val="none"/>
        <vertAlign val="baseline"/>
        <sz val="10"/>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622300</xdr:colOff>
      <xdr:row>37</xdr:row>
      <xdr:rowOff>165100</xdr:rowOff>
    </xdr:from>
    <xdr:to>
      <xdr:col>14</xdr:col>
      <xdr:colOff>297550</xdr:colOff>
      <xdr:row>49</xdr:row>
      <xdr:rowOff>63870</xdr:rowOff>
    </xdr:to>
    <xdr:pic>
      <xdr:nvPicPr>
        <xdr:cNvPr id="2" name="Picture 1">
          <a:extLst>
            <a:ext uri="{FF2B5EF4-FFF2-40B4-BE49-F238E27FC236}">
              <a16:creationId xmlns:a16="http://schemas.microsoft.com/office/drawing/2014/main" id="{DC63BE0B-101F-4618-ACB6-957D38047165}"/>
            </a:ext>
          </a:extLst>
        </xdr:cNvPr>
        <xdr:cNvPicPr>
          <a:picLocks noChangeAspect="1"/>
        </xdr:cNvPicPr>
      </xdr:nvPicPr>
      <xdr:blipFill>
        <a:blip xmlns:r="http://schemas.openxmlformats.org/officeDocument/2006/relationships" r:embed="rId1"/>
        <a:stretch>
          <a:fillRect/>
        </a:stretch>
      </xdr:blipFill>
      <xdr:spPr>
        <a:xfrm>
          <a:off x="11176000" y="6649720"/>
          <a:ext cx="2128890" cy="209333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1DB21F0-C8BB-4DD4-9D7E-2FDF1783A158}" name="REICategory" displayName="REICategory" ref="A4:B8" totalsRowShown="0" headerRowDxfId="115" dataDxfId="114">
  <autoFilter ref="A4:B8" xr:uid="{D010B62C-D6AC-463A-B471-85BFC5A3618F}"/>
  <tableColumns count="2">
    <tableColumn id="1" xr3:uid="{8F741C79-FDA0-468F-A79F-3D9D2BC4AF26}" name="Category" dataDxfId="113"/>
    <tableColumn id="2" xr3:uid="{1D73948D-E129-45EF-A56D-41BFE91CED94}" name="Score" dataDxfId="112"/>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9B1254C-0A57-4771-8912-61437C915562}" name="WoodRiparian" displayName="WoodRiparian" ref="D49:E52" totalsRowShown="0" headerRowDxfId="76" dataDxfId="75">
  <autoFilter ref="D49:E52" xr:uid="{D57C5F3B-4401-4588-BE51-BBD109A83A70}"/>
  <tableColumns count="2">
    <tableColumn id="1" xr3:uid="{D943FFF0-F000-42E1-B287-FFD664019BE1}" name="Category" dataDxfId="74"/>
    <tableColumn id="2" xr3:uid="{10F5A002-E13B-4677-A7F5-2C9ACC77711A}" name="Score" dataDxfId="73"/>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B6C871A4-CA93-45BF-B3D2-10D98215E6CE}" name="PROSPER" displayName="PROSPER" ref="I3:J6" totalsRowShown="0" headerRowDxfId="72" dataDxfId="71">
  <autoFilter ref="I3:J6" xr:uid="{5CE9CD15-2BE5-495D-9D0C-E982DBFCF137}"/>
  <tableColumns count="2">
    <tableColumn id="1" xr3:uid="{769AD5D3-D5FC-4910-9F7D-80D9EB71C2C7}" name="Category" dataDxfId="70"/>
    <tableColumn id="2" xr3:uid="{A20C222B-1D78-435E-862E-E611CC5372C9}" name="Score" dataDxfId="69"/>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722B921-AD4E-423D-9B8A-69D81D217827}" name="PctFines" displayName="PctFines" ref="D17:E20" totalsRowShown="0" headerRowDxfId="68" dataDxfId="67">
  <autoFilter ref="D17:E20" xr:uid="{91CFAACC-DB18-4D67-8622-F5465657FD2D}"/>
  <tableColumns count="2">
    <tableColumn id="1" xr3:uid="{28EB7E15-AF5C-4A89-AD1C-CACDFE923667}" name="Category" dataDxfId="66"/>
    <tableColumn id="2" xr3:uid="{698451B2-E87C-40AE-8702-61D3AF510BC9}" name="Score" dataDxfId="65"/>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4396402-DA56-440D-A24B-2D4821473BE9}" name="DFifty" displayName="DFifty" ref="D23:E26" totalsRowShown="0" headerRowDxfId="64" dataDxfId="63">
  <autoFilter ref="D23:E26" xr:uid="{96965DAB-3A32-4012-A692-4A3F20550A3E}"/>
  <tableColumns count="2">
    <tableColumn id="1" xr3:uid="{41D45F4F-9684-4F65-BDEA-4E179DE6017F}" name="Category" dataDxfId="62"/>
    <tableColumn id="2" xr3:uid="{38B23D4E-98DF-4023-8447-98A07F1F5547}" name="Score" dataDxfId="61"/>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349157FB-842A-465D-8BB0-3E5CCA6D5B91}" name="SideChannelPct" displayName="SideChannelPct" ref="I16:J19" totalsRowShown="0" headerRowDxfId="60" dataDxfId="59">
  <autoFilter ref="I16:J19" xr:uid="{CA386F96-4CEF-44F4-AE62-13547BA48466}"/>
  <tableColumns count="2">
    <tableColumn id="1" xr3:uid="{9469995E-3D60-411F-A5D5-C108B0BD91A6}" name="Category" dataDxfId="58"/>
    <tableColumn id="2" xr3:uid="{EB1E7148-D3FD-4305-BCCA-5D41BE66987E}" name="Score" dataDxfId="57"/>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1BDD30C5-355C-47A9-8FD4-F620FE86259F}" name="ChannelUnitPoolPct" displayName="ChannelUnitPoolPct" ref="N22:O25" totalsRowShown="0" headerRowDxfId="56" dataDxfId="55">
  <autoFilter ref="N22:O25" xr:uid="{FED622B9-D753-44BC-A6AA-B91E566D2159}"/>
  <tableColumns count="2">
    <tableColumn id="1" xr3:uid="{086CEC6E-A842-4A4E-8564-8E786561E271}" name="Category" dataDxfId="54"/>
    <tableColumn id="2" xr3:uid="{049AFD53-4382-41C6-96C5-73AE2E36BDCE}" name="Score" dataDxfId="53"/>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912A45A-463C-4ED8-A2DF-D15E2E55D926}" name="PoolsPerMile" displayName="PoolsPerMile" ref="N16:O19" totalsRowShown="0" headerRowDxfId="52" dataDxfId="51">
  <autoFilter ref="N16:O19" xr:uid="{47D5BF34-1987-43F9-B49B-1D5BCC28D1CE}"/>
  <tableColumns count="2">
    <tableColumn id="1" xr3:uid="{28D92867-8487-4A67-B391-DF2790DCD63F}" name="Category" dataDxfId="50"/>
    <tableColumn id="2" xr3:uid="{9C2FE5A6-E69C-42DD-80C9-11C0DED336E0}" name="Score" dataDxfId="49"/>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11C52F17-37C9-4E34-B87F-046430DCFDFA}" name="UCutPct" displayName="UCutPct" ref="I9:J12" totalsRowShown="0" headerRowDxfId="48" dataDxfId="47">
  <autoFilter ref="I9:J12" xr:uid="{858B1361-9EBA-4AD6-B0C8-1B1E6A375450}"/>
  <tableColumns count="2">
    <tableColumn id="1" xr3:uid="{4FFE0604-1F73-4553-A6CA-59391635DA63}" name="Category" dataDxfId="46"/>
    <tableColumn id="2" xr3:uid="{44F560BD-FBF0-4921-AEB7-72C93A61DE35}" name="Score" dataDxfId="45"/>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7CB38311-D997-4590-B38A-72DE667C88E0}" name="embedded" displayName="embedded" ref="D29:E32" totalsRowShown="0" headerRowDxfId="44" dataDxfId="43">
  <autoFilter ref="D29:E32" xr:uid="{60DE5443-3D15-4CCB-B6B2-0264C13F89DD}"/>
  <tableColumns count="2">
    <tableColumn id="1" xr3:uid="{4DDAB43E-EC4A-4B0D-BD47-73E1D92A6947}" name="Category" dataDxfId="42"/>
    <tableColumn id="2" xr3:uid="{854614BE-0E37-4C73-9420-4B920CDCF192}" name="Score" dataDxfId="41"/>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173F9D1C-16D8-45F4-BFB3-1CE2EC2E5DF1}" name="WoodperMileBigStream" displayName="WoodperMileBigStream" ref="D43:E46" totalsRowShown="0" headerRowDxfId="40" dataDxfId="39">
  <autoFilter ref="D43:E46" xr:uid="{72658080-BDC5-476C-894B-0957D7943791}"/>
  <tableColumns count="2">
    <tableColumn id="1" xr3:uid="{DB5748C5-8A2E-44DC-BBA0-C483334F1F04}" name="Category" dataDxfId="38"/>
    <tableColumn id="2" xr3:uid="{2881EDCA-02E8-4736-9987-D33AA05C0EBA}" name="Score" dataDxfId="37"/>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04C3F43-2574-42E2-B6B4-43E279D111A7}" name="BoulderCat" displayName="BoulderCat" ref="D4:G8" totalsRowShown="0" headerRowDxfId="111" dataDxfId="110">
  <autoFilter ref="D4:G8" xr:uid="{7387F44D-8869-4475-82A3-42EC6A78D118}"/>
  <tableColumns count="4">
    <tableColumn id="1" xr3:uid="{BCABD439-8236-4F0D-A328-4180F3352861}" name="Category" dataDxfId="109"/>
    <tableColumn id="2" xr3:uid="{185ED98E-10D0-4092-9EBE-ED8400AD6949}" name="Score" dataDxfId="108"/>
    <tableColumn id="3" xr3:uid="{BDA31C88-1C11-4D37-AD7D-7B32C5997292}" name="Percents" dataDxfId="107"/>
    <tableColumn id="4" xr3:uid="{A45658D1-8D32-430F-9332-19A0F85DA1ED}" name="Rating" dataDxfId="106"/>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CB0ABE28-3037-4734-A4E4-2AFC4FB89FF1}" name="Entrenchment" displayName="Entrenchment" ref="I22:J25" totalsRowShown="0">
  <autoFilter ref="I22:J25" xr:uid="{BACA9F05-277F-4FCC-9339-85E63308DED9}"/>
  <tableColumns count="2">
    <tableColumn id="1" xr3:uid="{2D5346C3-6FC5-486B-AEE2-B5EB49D8AD49}" name="Category" dataDxfId="36"/>
    <tableColumn id="2" xr3:uid="{216AC5A0-28CD-42DC-AE8F-8ADA24CD609E}" name="Score" dataDxfId="35"/>
  </tableColumns>
  <tableStyleInfo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4642E772-579B-4D0D-9F9A-A004AD5661B1}" name="WQ" displayName="WQ" ref="X10:Y17" totalsRowShown="0" headerRowDxfId="34">
  <autoFilter ref="X10:Y17" xr:uid="{F0A65AFF-7947-46F8-961B-141C064A1F81}"/>
  <tableColumns count="2">
    <tableColumn id="1" xr3:uid="{535011AE-5950-496B-B33A-74537D5CCB47}" name="Cateogy" dataDxfId="33"/>
    <tableColumn id="2" xr3:uid="{6F927D7A-CF1F-4B23-8E91-DB35CFEEB6E2}" name="Score" dataDxfId="32"/>
  </tableColumns>
  <tableStyleInfo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9DAEC7B2-613C-4A1F-85D1-0E7CEC07411F}" name="Pools5ft" displayName="Pools5ft" ref="N29:O32" totalsRowShown="0" headerRowDxfId="31" dataDxfId="30">
  <autoFilter ref="N29:O32" xr:uid="{6FB17B93-1611-4E8D-8915-ACA43658232B}"/>
  <tableColumns count="2">
    <tableColumn id="1" xr3:uid="{6FBACD68-0176-41AA-943A-064804DA44D4}" name="Category" dataDxfId="29"/>
    <tableColumn id="2" xr3:uid="{60C14881-E50A-4768-B556-8608AA506A8F}" name="Score" dataDxfId="28"/>
  </tableColumns>
  <tableStyleInf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A98C47E3-D54E-4851-A1CC-AD341F956A5C}" name="Pools10ft" displayName="Pools10ft" ref="N34:O37" totalsRowShown="0" headerRowDxfId="27" dataDxfId="26">
  <autoFilter ref="N34:O37" xr:uid="{00F495C3-709A-48B0-ADE6-7274E0350BD6}"/>
  <tableColumns count="2">
    <tableColumn id="1" xr3:uid="{D666D5BD-763A-4FF0-9D84-A2DF400078B7}" name="Category" dataDxfId="25"/>
    <tableColumn id="2" xr3:uid="{5A21DFE9-3B93-478B-AD54-410634B276BE}" name="Score" dataDxfId="24"/>
  </tableColumns>
  <tableStyleInf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7AA33DEF-E1E2-4047-984E-6DCB4D7301E0}" name="Pools15ft" displayName="Pools15ft" ref="N39:O42" totalsRowShown="0" headerRowDxfId="23" dataDxfId="22">
  <autoFilter ref="N39:O42" xr:uid="{E626B742-1A9B-4A92-B0C0-2C1D7549887D}"/>
  <tableColumns count="2">
    <tableColumn id="1" xr3:uid="{8A930B01-5872-422F-B35F-7B273038F7F0}" name="Category" dataDxfId="21"/>
    <tableColumn id="2" xr3:uid="{3FCDBB0A-6E33-452F-94F7-967EB927AD55}" name="Score" dataDxfId="20"/>
  </tableColumns>
  <tableStyleInfo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B608CA91-9AA1-4CA8-8710-264AFDA47F20}" name="Pools20ft" displayName="Pools20ft" ref="N44:O47" totalsRowShown="0" headerRowDxfId="19" dataDxfId="18">
  <autoFilter ref="N44:O47" xr:uid="{F47D7729-66DE-4DE7-BB87-9CB0E20D5B77}"/>
  <tableColumns count="2">
    <tableColumn id="1" xr3:uid="{B97FD08B-8155-47E9-A7E7-D44BF73866FB}" name="Category" dataDxfId="17"/>
    <tableColumn id="2" xr3:uid="{CCBE5A99-BE62-4A76-B0D8-562C20473B91}" name="Score" dataDxfId="16"/>
  </tableColumns>
  <tableStyleInfo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51BCAF87-5E95-40AC-A078-E777B1357438}" name="Pools75ft" displayName="Pools75ft" ref="N59:O62" totalsRowShown="0" headerRowDxfId="15" dataDxfId="14">
  <autoFilter ref="N59:O62" xr:uid="{1C3DCEFD-4903-41E2-B84F-E88B1AA04F2E}"/>
  <tableColumns count="2">
    <tableColumn id="1" xr3:uid="{638F2CD0-33E3-42A5-A3B0-D99DF8D84B3D}" name="Category" dataDxfId="13"/>
    <tableColumn id="2" xr3:uid="{675B0C89-1563-4EDC-B9D6-400E81326C00}" name="Score" dataDxfId="12"/>
  </tableColumns>
  <tableStyleInfo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D56E375B-AD0C-46E6-B4B8-61AD3851A7F4}" name="Pools50ft" displayName="Pools50ft" ref="N54:O57" totalsRowShown="0" headerRowDxfId="11" dataDxfId="10">
  <autoFilter ref="N54:O57" xr:uid="{2077B5E5-32A5-4BD7-9A85-25E12D973D91}"/>
  <tableColumns count="2">
    <tableColumn id="1" xr3:uid="{27DF56F6-B710-4975-A783-58D05CE4C3D8}" name="Category" dataDxfId="9"/>
    <tableColumn id="2" xr3:uid="{2E96B1FA-0F5E-4BFD-AC0D-7F64A47FD526}" name="Score" dataDxfId="8"/>
  </tableColumns>
  <tableStyleInfo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A966E468-8811-49DB-AF55-B2C0443B384C}" name="Pools100ft" displayName="Pools100ft" ref="N64:O67" totalsRowShown="0" headerRowDxfId="7" dataDxfId="6">
  <autoFilter ref="N64:O67" xr:uid="{4F02C287-1B4D-4D4F-997D-1C95F5FD27DF}"/>
  <tableColumns count="2">
    <tableColumn id="1" xr3:uid="{26D02B7B-B8F5-4479-8ABC-7FCD6888F1CD}" name="Category" dataDxfId="5"/>
    <tableColumn id="2" xr3:uid="{6A47B6C3-170D-431E-96EE-689F1B48215C}" name="Score" dataDxfId="4"/>
  </tableColumns>
  <tableStyleInfo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37F6A2FF-0CAB-4071-92F9-6B9CCE867E14}" name="Pool25ft" displayName="Pool25ft" ref="N49:O52" totalsRowShown="0" headerRowDxfId="3" dataDxfId="2">
  <autoFilter ref="N49:O52" xr:uid="{456C60BC-5A27-4C40-872B-51AF85523031}"/>
  <tableColumns count="2">
    <tableColumn id="1" xr3:uid="{79A51D33-71C1-4D37-A1EF-2C91D65DE85C}" name="Category" dataDxfId="1"/>
    <tableColumn id="2" xr3:uid="{D7854967-6ACD-4E3F-8C00-9790A5B02860}" name="Score" dataDxfId="0"/>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E3363B1-BFA6-4961-98A9-AE68EF9BEC4A}" name="DeepPoolsMile" displayName="DeepPoolsMile" ref="N10:O13" totalsRowShown="0" headerRowDxfId="105" dataDxfId="104">
  <autoFilter ref="N10:O13" xr:uid="{B15B402C-E863-47DA-A5AC-1FC81D8C2F90}"/>
  <tableColumns count="2">
    <tableColumn id="1" xr3:uid="{47A5ADDF-3F6D-4938-9877-B8B81D858CB1}" name="Category" dataDxfId="103"/>
    <tableColumn id="2" xr3:uid="{17DA6034-C531-4918-9A1E-0C6334D895E2}" name="Score" dataDxfId="102"/>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70D96FB-2AF1-48CF-AEE0-E1692B1E3B6F}" name="DeepPoolsPct" displayName="DeepPoolsPct" ref="N4:O7" totalsRowShown="0" headerRowDxfId="101" dataDxfId="100">
  <autoFilter ref="N4:O7" xr:uid="{835965B8-FCCD-41B7-961D-1212ABDEF37E}"/>
  <tableColumns count="2">
    <tableColumn id="1" xr3:uid="{60140044-65C7-4F91-BA40-16095ED592C1}" name="Category" dataDxfId="99"/>
    <tableColumn id="2" xr3:uid="{D6E698FB-F6C9-474C-849D-CA1141A05E5F}" name="Score" dataDxfId="98"/>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071EA22-1FA1-4444-B4D9-84F3907FB6F3}" name="GravelCobble" displayName="GravelCobble" ref="D11:F14" totalsRowShown="0" headerRowDxfId="97" dataDxfId="96">
  <autoFilter ref="D11:F14" xr:uid="{BBDA15F8-543F-4A78-94CF-256F69412924}"/>
  <tableColumns count="3">
    <tableColumn id="1" xr3:uid="{87D695A3-3DA8-4157-AC9F-D2ABFBC45EEF}" name="Category" dataDxfId="95"/>
    <tableColumn id="2" xr3:uid="{716EFC08-FE77-463A-A4BF-52A1AD42BD50}" name="Score" dataDxfId="94"/>
    <tableColumn id="3" xr3:uid="{C109E489-9CC7-4B6C-9F9F-F1740B57AD72}" name="Percents" dataDxfId="93"/>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F5A2A0F-2804-44BA-99B5-5E7D9888EC2C}" name="TempRearing" displayName="TempRearing" ref="S16:T19" totalsRowShown="0" headerRowDxfId="92" dataDxfId="91">
  <autoFilter ref="S16:T19" xr:uid="{CBF03CD3-25C6-4A6D-902A-08511F76BF1B}"/>
  <tableColumns count="2">
    <tableColumn id="1" xr3:uid="{ECDE8963-9B0E-4C1D-B7BC-9EF12CDDF44D}" name="Category" dataDxfId="90"/>
    <tableColumn id="2" xr3:uid="{F311905C-E88D-4955-8B64-936FEFEAB0A3}" name="Score" dataDxfId="89"/>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6E23FC9-7106-4E07-ACF1-9067D37D23F6}" name="TempSpawning" displayName="TempSpawning" ref="S10:T13" totalsRowShown="0" headerRowDxfId="88" dataDxfId="87">
  <autoFilter ref="S10:T13" xr:uid="{C86C7482-9526-40BC-85A3-0F01DA1C04EA}"/>
  <tableColumns count="2">
    <tableColumn id="1" xr3:uid="{95BA5137-9EE4-4460-86CF-EF63F54DB4D5}" name="Category" dataDxfId="86"/>
    <tableColumn id="2" xr3:uid="{31772434-6A36-4317-956C-D80299A274B4}" name="Score" dataDxfId="85"/>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8D15538-74EC-4F44-B5B2-E2F96ECCB30D}" name="TempHolding" displayName="TempHolding" ref="S4:T7" totalsRowShown="0" headerRowDxfId="84" dataDxfId="83">
  <autoFilter ref="S4:T7" xr:uid="{86C88228-80AC-42E2-97F4-9F475C3139DE}"/>
  <tableColumns count="2">
    <tableColumn id="1" xr3:uid="{9F13C529-4707-4385-BCFC-7A8A199D9A3D}" name="Category" dataDxfId="82"/>
    <tableColumn id="2" xr3:uid="{68941E91-0E7B-4B26-82DA-E4843748668E}" name="Score" dataDxfId="81"/>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FE2FB46-311F-4991-B4BE-66B90B628D2F}" name="WoodperMileSmallStream" displayName="WoodperMileSmallStream" ref="D36:E39" totalsRowShown="0" headerRowDxfId="80" dataDxfId="79">
  <autoFilter ref="D36:E39" xr:uid="{86E6C252-42F8-432F-BC63-D9C4A54F0F29}"/>
  <tableColumns count="2">
    <tableColumn id="1" xr3:uid="{4841ACA6-F62C-4382-8710-E5A90401CBEC}" name="Category" dataDxfId="78"/>
    <tableColumn id="2" xr3:uid="{49DC174D-B553-4E70-B7BC-D7B5C2B7F6DE}" name="Score" dataDxfId="77"/>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core.ac.uk/download/pdf/24067881.pdf" TargetMode="External"/><Relationship Id="rId3" Type="http://schemas.openxmlformats.org/officeDocument/2006/relationships/hyperlink" Target="https://core.ac.uk/download/pdf/24067881.pdf" TargetMode="External"/><Relationship Id="rId7" Type="http://schemas.openxmlformats.org/officeDocument/2006/relationships/hyperlink" Target="https://core.ac.uk/download/pdf/24067881.pdf" TargetMode="External"/><Relationship Id="rId2" Type="http://schemas.openxmlformats.org/officeDocument/2006/relationships/hyperlink" Target="https://core.ac.uk/download/pdf/24067881.pdf" TargetMode="External"/><Relationship Id="rId1" Type="http://schemas.openxmlformats.org/officeDocument/2006/relationships/hyperlink" Target="https://core.ac.uk/download/pdf/24067881.pdf" TargetMode="External"/><Relationship Id="rId6" Type="http://schemas.openxmlformats.org/officeDocument/2006/relationships/hyperlink" Target="https://core.ac.uk/download/pdf/24067881.pdf" TargetMode="External"/><Relationship Id="rId5" Type="http://schemas.openxmlformats.org/officeDocument/2006/relationships/hyperlink" Target="https://core.ac.uk/download/pdf/24067881.pdf" TargetMode="External"/><Relationship Id="rId10" Type="http://schemas.openxmlformats.org/officeDocument/2006/relationships/printerSettings" Target="../printerSettings/printerSettings1.bin"/><Relationship Id="rId4" Type="http://schemas.openxmlformats.org/officeDocument/2006/relationships/hyperlink" Target="https://core.ac.uk/download/pdf/24067881.pdf" TargetMode="External"/><Relationship Id="rId9" Type="http://schemas.openxmlformats.org/officeDocument/2006/relationships/hyperlink" Target="https://core.ac.uk/download/pdf/24067881.pdf" TargetMode="External"/></Relationships>
</file>

<file path=xl/worksheets/_rels/sheet2.xml.rels><?xml version="1.0" encoding="UTF-8" standalone="yes"?>
<Relationships xmlns="http://schemas.openxmlformats.org/package/2006/relationships"><Relationship Id="rId8" Type="http://schemas.openxmlformats.org/officeDocument/2006/relationships/table" Target="../tables/table6.xml"/><Relationship Id="rId13" Type="http://schemas.openxmlformats.org/officeDocument/2006/relationships/table" Target="../tables/table11.xml"/><Relationship Id="rId18" Type="http://schemas.openxmlformats.org/officeDocument/2006/relationships/table" Target="../tables/table16.xml"/><Relationship Id="rId26" Type="http://schemas.openxmlformats.org/officeDocument/2006/relationships/table" Target="../tables/table24.xml"/><Relationship Id="rId3" Type="http://schemas.openxmlformats.org/officeDocument/2006/relationships/table" Target="../tables/table1.xml"/><Relationship Id="rId21" Type="http://schemas.openxmlformats.org/officeDocument/2006/relationships/table" Target="../tables/table19.xml"/><Relationship Id="rId7" Type="http://schemas.openxmlformats.org/officeDocument/2006/relationships/table" Target="../tables/table5.xml"/><Relationship Id="rId12" Type="http://schemas.openxmlformats.org/officeDocument/2006/relationships/table" Target="../tables/table10.xml"/><Relationship Id="rId17" Type="http://schemas.openxmlformats.org/officeDocument/2006/relationships/table" Target="../tables/table15.xml"/><Relationship Id="rId25" Type="http://schemas.openxmlformats.org/officeDocument/2006/relationships/table" Target="../tables/table23.xml"/><Relationship Id="rId2" Type="http://schemas.openxmlformats.org/officeDocument/2006/relationships/drawing" Target="../drawings/drawing1.xml"/><Relationship Id="rId16" Type="http://schemas.openxmlformats.org/officeDocument/2006/relationships/table" Target="../tables/table14.xml"/><Relationship Id="rId20" Type="http://schemas.openxmlformats.org/officeDocument/2006/relationships/table" Target="../tables/table18.xml"/><Relationship Id="rId29" Type="http://schemas.openxmlformats.org/officeDocument/2006/relationships/table" Target="../tables/table27.xml"/><Relationship Id="rId1" Type="http://schemas.openxmlformats.org/officeDocument/2006/relationships/hyperlink" Target="https://core.ac.uk/download/pdf/24067881.pdf" TargetMode="External"/><Relationship Id="rId6" Type="http://schemas.openxmlformats.org/officeDocument/2006/relationships/table" Target="../tables/table4.xml"/><Relationship Id="rId11" Type="http://schemas.openxmlformats.org/officeDocument/2006/relationships/table" Target="../tables/table9.xml"/><Relationship Id="rId24" Type="http://schemas.openxmlformats.org/officeDocument/2006/relationships/table" Target="../tables/table22.xml"/><Relationship Id="rId5" Type="http://schemas.openxmlformats.org/officeDocument/2006/relationships/table" Target="../tables/table3.xml"/><Relationship Id="rId15" Type="http://schemas.openxmlformats.org/officeDocument/2006/relationships/table" Target="../tables/table13.xml"/><Relationship Id="rId23" Type="http://schemas.openxmlformats.org/officeDocument/2006/relationships/table" Target="../tables/table21.xml"/><Relationship Id="rId28" Type="http://schemas.openxmlformats.org/officeDocument/2006/relationships/table" Target="../tables/table26.xml"/><Relationship Id="rId10" Type="http://schemas.openxmlformats.org/officeDocument/2006/relationships/table" Target="../tables/table8.xml"/><Relationship Id="rId19" Type="http://schemas.openxmlformats.org/officeDocument/2006/relationships/table" Target="../tables/table17.xml"/><Relationship Id="rId31" Type="http://schemas.openxmlformats.org/officeDocument/2006/relationships/table" Target="../tables/table29.xml"/><Relationship Id="rId4" Type="http://schemas.openxmlformats.org/officeDocument/2006/relationships/table" Target="../tables/table2.xml"/><Relationship Id="rId9" Type="http://schemas.openxmlformats.org/officeDocument/2006/relationships/table" Target="../tables/table7.xml"/><Relationship Id="rId14" Type="http://schemas.openxmlformats.org/officeDocument/2006/relationships/table" Target="../tables/table12.xml"/><Relationship Id="rId22" Type="http://schemas.openxmlformats.org/officeDocument/2006/relationships/table" Target="../tables/table20.xml"/><Relationship Id="rId27" Type="http://schemas.openxmlformats.org/officeDocument/2006/relationships/table" Target="../tables/table25.xml"/><Relationship Id="rId30" Type="http://schemas.openxmlformats.org/officeDocument/2006/relationships/table" Target="../tables/table2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D6E8C-F414-4D9F-82CB-33D09B6D4DCD}">
  <dimension ref="A1:O111"/>
  <sheetViews>
    <sheetView tabSelected="1" topLeftCell="E1" workbookViewId="0">
      <pane ySplit="1" topLeftCell="A2" activePane="bottomLeft" state="frozen"/>
      <selection activeCell="E1" sqref="E1"/>
      <selection pane="bottomLeft" activeCell="I12" sqref="I12"/>
    </sheetView>
  </sheetViews>
  <sheetFormatPr defaultRowHeight="14.4" x14ac:dyDescent="0.3"/>
  <cols>
    <col min="1" max="1" width="48.77734375" customWidth="1"/>
    <col min="2" max="3" width="26.44140625" customWidth="1"/>
    <col min="4" max="4" width="33.6640625" customWidth="1"/>
    <col min="5" max="8" width="26.44140625" customWidth="1"/>
    <col min="9" max="11" width="13" customWidth="1"/>
    <col min="12" max="12" width="8.88671875" style="35"/>
    <col min="13" max="13" width="27.77734375" customWidth="1"/>
  </cols>
  <sheetData>
    <row r="1" spans="1:15" x14ac:dyDescent="0.3">
      <c r="A1" s="38" t="s">
        <v>122</v>
      </c>
      <c r="B1" s="38" t="s">
        <v>123</v>
      </c>
      <c r="C1" s="38" t="s">
        <v>143</v>
      </c>
      <c r="D1" s="38" t="s">
        <v>145</v>
      </c>
      <c r="E1" s="38" t="s">
        <v>126</v>
      </c>
      <c r="F1" s="38" t="s">
        <v>180</v>
      </c>
      <c r="G1" s="38" t="s">
        <v>181</v>
      </c>
      <c r="H1" s="38" t="s">
        <v>175</v>
      </c>
      <c r="I1" s="38" t="s">
        <v>9</v>
      </c>
      <c r="J1" s="38" t="s">
        <v>178</v>
      </c>
      <c r="K1" s="38" t="s">
        <v>179</v>
      </c>
      <c r="L1" s="39" t="s">
        <v>10</v>
      </c>
      <c r="M1" s="38" t="s">
        <v>11</v>
      </c>
      <c r="N1" s="38" t="s">
        <v>12</v>
      </c>
      <c r="O1" s="38" t="s">
        <v>40</v>
      </c>
    </row>
    <row r="2" spans="1:15" x14ac:dyDescent="0.3">
      <c r="A2" t="s">
        <v>71</v>
      </c>
      <c r="B2" t="s">
        <v>139</v>
      </c>
      <c r="C2" t="s">
        <v>158</v>
      </c>
      <c r="D2" t="s">
        <v>159</v>
      </c>
      <c r="E2" t="s">
        <v>32</v>
      </c>
      <c r="F2" t="s">
        <v>32</v>
      </c>
      <c r="G2" t="s">
        <v>32</v>
      </c>
      <c r="H2" t="s">
        <v>177</v>
      </c>
      <c r="I2" s="2">
        <v>0</v>
      </c>
      <c r="J2" s="2">
        <f>I2</f>
        <v>0</v>
      </c>
      <c r="K2" s="2">
        <v>1.4</v>
      </c>
      <c r="L2" s="34">
        <v>1</v>
      </c>
      <c r="M2" s="4" t="s">
        <v>75</v>
      </c>
      <c r="N2" s="2" t="s">
        <v>18</v>
      </c>
      <c r="O2" t="s">
        <v>32</v>
      </c>
    </row>
    <row r="3" spans="1:15" x14ac:dyDescent="0.3">
      <c r="A3" t="s">
        <v>71</v>
      </c>
      <c r="B3" t="s">
        <v>139</v>
      </c>
      <c r="C3" t="s">
        <v>158</v>
      </c>
      <c r="D3" t="s">
        <v>159</v>
      </c>
      <c r="E3" t="s">
        <v>32</v>
      </c>
      <c r="F3" t="s">
        <v>32</v>
      </c>
      <c r="G3" t="s">
        <v>32</v>
      </c>
      <c r="H3" t="s">
        <v>177</v>
      </c>
      <c r="I3" s="2">
        <v>1.4</v>
      </c>
      <c r="J3" s="2">
        <f>I3</f>
        <v>1.4</v>
      </c>
      <c r="K3" s="2">
        <v>2.2000000000000002</v>
      </c>
      <c r="L3" s="34">
        <v>3</v>
      </c>
      <c r="M3" s="4" t="s">
        <v>78</v>
      </c>
      <c r="N3" s="2" t="s">
        <v>22</v>
      </c>
      <c r="O3" t="s">
        <v>32</v>
      </c>
    </row>
    <row r="4" spans="1:15" x14ac:dyDescent="0.3">
      <c r="A4" t="s">
        <v>71</v>
      </c>
      <c r="B4" t="s">
        <v>139</v>
      </c>
      <c r="C4" t="s">
        <v>158</v>
      </c>
      <c r="D4" t="s">
        <v>159</v>
      </c>
      <c r="E4" t="s">
        <v>32</v>
      </c>
      <c r="F4" t="s">
        <v>32</v>
      </c>
      <c r="G4" t="s">
        <v>32</v>
      </c>
      <c r="H4" t="s">
        <v>177</v>
      </c>
      <c r="I4" s="2">
        <v>2.2000000000000002</v>
      </c>
      <c r="J4" s="2">
        <f>I4</f>
        <v>2.2000000000000002</v>
      </c>
      <c r="K4" s="2">
        <v>100000</v>
      </c>
      <c r="L4" s="34">
        <v>5</v>
      </c>
      <c r="M4" s="4" t="s">
        <v>81</v>
      </c>
      <c r="N4" s="2" t="s">
        <v>20</v>
      </c>
      <c r="O4" t="s">
        <v>32</v>
      </c>
    </row>
    <row r="5" spans="1:15" x14ac:dyDescent="0.3">
      <c r="A5" t="s">
        <v>95</v>
      </c>
      <c r="B5" t="s">
        <v>125</v>
      </c>
      <c r="C5" t="s">
        <v>155</v>
      </c>
      <c r="D5" t="s">
        <v>154</v>
      </c>
      <c r="E5" t="s">
        <v>127</v>
      </c>
      <c r="F5">
        <v>0</v>
      </c>
      <c r="G5">
        <v>5</v>
      </c>
      <c r="H5" t="s">
        <v>177</v>
      </c>
      <c r="I5" s="2">
        <v>0</v>
      </c>
      <c r="J5" s="2">
        <f>I5</f>
        <v>0</v>
      </c>
      <c r="K5" s="2">
        <v>0.1</v>
      </c>
      <c r="L5" s="34">
        <v>1</v>
      </c>
      <c r="M5" s="3" t="s">
        <v>129</v>
      </c>
      <c r="N5" s="2" t="s">
        <v>18</v>
      </c>
      <c r="O5" t="s">
        <v>32</v>
      </c>
    </row>
    <row r="6" spans="1:15" x14ac:dyDescent="0.3">
      <c r="A6" t="s">
        <v>95</v>
      </c>
      <c r="B6" t="s">
        <v>125</v>
      </c>
      <c r="C6" t="s">
        <v>155</v>
      </c>
      <c r="D6" t="s">
        <v>154</v>
      </c>
      <c r="E6" t="s">
        <v>127</v>
      </c>
      <c r="F6">
        <v>0</v>
      </c>
      <c r="G6">
        <v>5</v>
      </c>
      <c r="H6" t="s">
        <v>177</v>
      </c>
      <c r="I6" s="2">
        <v>0</v>
      </c>
      <c r="J6" s="2">
        <v>0.1</v>
      </c>
      <c r="K6" s="2">
        <v>20</v>
      </c>
      <c r="L6" s="34">
        <v>3</v>
      </c>
      <c r="M6" s="3" t="s">
        <v>130</v>
      </c>
      <c r="N6" s="2" t="s">
        <v>22</v>
      </c>
      <c r="O6" t="s">
        <v>32</v>
      </c>
    </row>
    <row r="7" spans="1:15" x14ac:dyDescent="0.3">
      <c r="A7" t="s">
        <v>95</v>
      </c>
      <c r="B7" t="s">
        <v>125</v>
      </c>
      <c r="C7" t="s">
        <v>155</v>
      </c>
      <c r="D7" t="s">
        <v>154</v>
      </c>
      <c r="E7" t="s">
        <v>127</v>
      </c>
      <c r="F7">
        <v>0</v>
      </c>
      <c r="G7">
        <v>5</v>
      </c>
      <c r="H7" t="s">
        <v>177</v>
      </c>
      <c r="I7" s="2">
        <v>20</v>
      </c>
      <c r="J7" s="2">
        <f t="shared" ref="J7:J14" si="0">I7</f>
        <v>20</v>
      </c>
      <c r="K7" s="2">
        <v>100000</v>
      </c>
      <c r="L7" s="34">
        <v>5</v>
      </c>
      <c r="M7" s="3" t="s">
        <v>131</v>
      </c>
      <c r="N7" s="2" t="s">
        <v>20</v>
      </c>
      <c r="O7" t="s">
        <v>32</v>
      </c>
    </row>
    <row r="8" spans="1:15" x14ac:dyDescent="0.3">
      <c r="A8" t="s">
        <v>95</v>
      </c>
      <c r="B8" t="s">
        <v>125</v>
      </c>
      <c r="C8" t="s">
        <v>155</v>
      </c>
      <c r="D8" t="s">
        <v>154</v>
      </c>
      <c r="E8" t="s">
        <v>128</v>
      </c>
      <c r="F8">
        <v>5</v>
      </c>
      <c r="G8">
        <v>100000</v>
      </c>
      <c r="H8" t="s">
        <v>177</v>
      </c>
      <c r="I8" s="2">
        <v>0</v>
      </c>
      <c r="J8" s="2">
        <f t="shared" si="0"/>
        <v>0</v>
      </c>
      <c r="K8" s="2">
        <v>17</v>
      </c>
      <c r="L8" s="34">
        <v>1</v>
      </c>
      <c r="M8" s="3" t="s">
        <v>132</v>
      </c>
      <c r="N8" s="2" t="s">
        <v>18</v>
      </c>
      <c r="O8" t="s">
        <v>32</v>
      </c>
    </row>
    <row r="9" spans="1:15" x14ac:dyDescent="0.3">
      <c r="A9" t="s">
        <v>95</v>
      </c>
      <c r="B9" t="s">
        <v>125</v>
      </c>
      <c r="C9" t="s">
        <v>155</v>
      </c>
      <c r="D9" t="s">
        <v>154</v>
      </c>
      <c r="E9" t="s">
        <v>128</v>
      </c>
      <c r="F9">
        <v>5</v>
      </c>
      <c r="G9">
        <v>100000</v>
      </c>
      <c r="H9" t="s">
        <v>177</v>
      </c>
      <c r="I9" s="2">
        <v>17</v>
      </c>
      <c r="J9" s="2">
        <f t="shared" si="0"/>
        <v>17</v>
      </c>
      <c r="K9" s="2">
        <v>70</v>
      </c>
      <c r="L9" s="34">
        <v>3</v>
      </c>
      <c r="M9" s="3" t="s">
        <v>133</v>
      </c>
      <c r="N9" s="2" t="s">
        <v>22</v>
      </c>
      <c r="O9" t="s">
        <v>32</v>
      </c>
    </row>
    <row r="10" spans="1:15" x14ac:dyDescent="0.3">
      <c r="A10" t="s">
        <v>95</v>
      </c>
      <c r="B10" t="s">
        <v>125</v>
      </c>
      <c r="C10" t="s">
        <v>155</v>
      </c>
      <c r="D10" t="s">
        <v>154</v>
      </c>
      <c r="E10" t="s">
        <v>128</v>
      </c>
      <c r="F10">
        <v>5</v>
      </c>
      <c r="G10">
        <v>100000</v>
      </c>
      <c r="H10" t="s">
        <v>177</v>
      </c>
      <c r="I10" s="2">
        <v>70</v>
      </c>
      <c r="J10" s="2">
        <f t="shared" si="0"/>
        <v>70</v>
      </c>
      <c r="K10" s="2">
        <v>100000</v>
      </c>
      <c r="L10" s="34">
        <v>5</v>
      </c>
      <c r="M10" s="3" t="s">
        <v>134</v>
      </c>
      <c r="N10" s="2" t="s">
        <v>20</v>
      </c>
      <c r="O10" t="s">
        <v>32</v>
      </c>
    </row>
    <row r="11" spans="1:15" x14ac:dyDescent="0.3">
      <c r="A11" t="s">
        <v>33</v>
      </c>
      <c r="B11" t="s">
        <v>137</v>
      </c>
      <c r="C11" t="s">
        <v>152</v>
      </c>
      <c r="D11" t="s">
        <v>153</v>
      </c>
      <c r="E11" t="s">
        <v>32</v>
      </c>
      <c r="F11" t="s">
        <v>32</v>
      </c>
      <c r="G11" t="s">
        <v>32</v>
      </c>
      <c r="H11" t="s">
        <v>177</v>
      </c>
      <c r="I11" s="2">
        <v>0</v>
      </c>
      <c r="J11" s="2">
        <f t="shared" si="0"/>
        <v>0</v>
      </c>
      <c r="K11" s="2">
        <v>2</v>
      </c>
      <c r="L11" s="34">
        <v>1</v>
      </c>
      <c r="M11" s="4" t="s">
        <v>38</v>
      </c>
      <c r="N11" s="2" t="s">
        <v>18</v>
      </c>
      <c r="O11" t="s">
        <v>32</v>
      </c>
    </row>
    <row r="12" spans="1:15" x14ac:dyDescent="0.3">
      <c r="A12" t="s">
        <v>33</v>
      </c>
      <c r="B12" t="s">
        <v>137</v>
      </c>
      <c r="C12" t="s">
        <v>152</v>
      </c>
      <c r="D12" t="s">
        <v>153</v>
      </c>
      <c r="E12" t="s">
        <v>32</v>
      </c>
      <c r="F12" t="s">
        <v>32</v>
      </c>
      <c r="G12" t="s">
        <v>32</v>
      </c>
      <c r="H12" t="s">
        <v>177</v>
      </c>
      <c r="I12" s="2">
        <v>2</v>
      </c>
      <c r="J12" s="2">
        <f t="shared" si="0"/>
        <v>2</v>
      </c>
      <c r="K12" s="2">
        <v>5</v>
      </c>
      <c r="L12" s="34">
        <v>3</v>
      </c>
      <c r="M12" s="4" t="s">
        <v>41</v>
      </c>
      <c r="N12" s="2" t="s">
        <v>22</v>
      </c>
      <c r="O12" t="s">
        <v>32</v>
      </c>
    </row>
    <row r="13" spans="1:15" x14ac:dyDescent="0.3">
      <c r="A13" t="s">
        <v>33</v>
      </c>
      <c r="B13" t="s">
        <v>137</v>
      </c>
      <c r="C13" t="s">
        <v>152</v>
      </c>
      <c r="D13" t="s">
        <v>153</v>
      </c>
      <c r="E13" t="s">
        <v>32</v>
      </c>
      <c r="F13" t="s">
        <v>32</v>
      </c>
      <c r="G13" t="s">
        <v>32</v>
      </c>
      <c r="H13" t="s">
        <v>177</v>
      </c>
      <c r="I13" s="2">
        <v>5</v>
      </c>
      <c r="J13" s="2">
        <f t="shared" si="0"/>
        <v>5</v>
      </c>
      <c r="K13" s="2">
        <v>101</v>
      </c>
      <c r="L13" s="34">
        <v>5</v>
      </c>
      <c r="M13" s="4" t="s">
        <v>43</v>
      </c>
      <c r="N13" s="2" t="s">
        <v>20</v>
      </c>
      <c r="O13" t="s">
        <v>32</v>
      </c>
    </row>
    <row r="14" spans="1:15" x14ac:dyDescent="0.3">
      <c r="A14" t="s">
        <v>13</v>
      </c>
      <c r="B14" t="s">
        <v>140</v>
      </c>
      <c r="C14" t="s">
        <v>165</v>
      </c>
      <c r="D14" t="s">
        <v>166</v>
      </c>
      <c r="E14" t="s">
        <v>32</v>
      </c>
      <c r="F14" t="s">
        <v>32</v>
      </c>
      <c r="G14" t="s">
        <v>32</v>
      </c>
      <c r="H14" t="s">
        <v>177</v>
      </c>
      <c r="I14" s="2">
        <v>0</v>
      </c>
      <c r="J14" s="2">
        <f t="shared" si="0"/>
        <v>0</v>
      </c>
      <c r="K14" s="2">
        <v>1</v>
      </c>
      <c r="L14" s="34">
        <v>1</v>
      </c>
      <c r="M14" s="4" t="s">
        <v>23</v>
      </c>
      <c r="N14" s="2" t="s">
        <v>18</v>
      </c>
      <c r="O14" t="s">
        <v>32</v>
      </c>
    </row>
    <row r="15" spans="1:15" x14ac:dyDescent="0.3">
      <c r="A15" t="s">
        <v>13</v>
      </c>
      <c r="B15" t="s">
        <v>140</v>
      </c>
      <c r="C15" t="s">
        <v>165</v>
      </c>
      <c r="D15" t="s">
        <v>166</v>
      </c>
      <c r="E15" t="s">
        <v>32</v>
      </c>
      <c r="F15" t="s">
        <v>32</v>
      </c>
      <c r="G15" t="s">
        <v>32</v>
      </c>
      <c r="H15" t="s">
        <v>177</v>
      </c>
      <c r="I15" s="2">
        <v>0.1</v>
      </c>
      <c r="J15" s="2">
        <v>1</v>
      </c>
      <c r="K15" s="2">
        <v>20</v>
      </c>
      <c r="L15" s="34">
        <v>3</v>
      </c>
      <c r="M15" s="4" t="s">
        <v>27</v>
      </c>
      <c r="N15" s="2" t="s">
        <v>22</v>
      </c>
      <c r="O15" t="s">
        <v>32</v>
      </c>
    </row>
    <row r="16" spans="1:15" x14ac:dyDescent="0.3">
      <c r="A16" t="s">
        <v>13</v>
      </c>
      <c r="B16" t="s">
        <v>140</v>
      </c>
      <c r="C16" t="s">
        <v>165</v>
      </c>
      <c r="D16" t="s">
        <v>166</v>
      </c>
      <c r="E16" t="s">
        <v>32</v>
      </c>
      <c r="F16" t="s">
        <v>32</v>
      </c>
      <c r="G16" t="s">
        <v>32</v>
      </c>
      <c r="H16" t="s">
        <v>177</v>
      </c>
      <c r="I16" s="2">
        <v>20</v>
      </c>
      <c r="J16" s="2">
        <f t="shared" ref="J16:J55" si="1">I16</f>
        <v>20</v>
      </c>
      <c r="K16" s="2">
        <v>101</v>
      </c>
      <c r="L16" s="34">
        <v>5</v>
      </c>
      <c r="M16" s="4" t="s">
        <v>30</v>
      </c>
      <c r="N16" s="2" t="s">
        <v>20</v>
      </c>
      <c r="O16" t="s">
        <v>32</v>
      </c>
    </row>
    <row r="17" spans="1:15" x14ac:dyDescent="0.3">
      <c r="A17" t="s">
        <v>34</v>
      </c>
      <c r="B17" t="s">
        <v>140</v>
      </c>
      <c r="C17" t="s">
        <v>165</v>
      </c>
      <c r="D17" t="s">
        <v>216</v>
      </c>
      <c r="E17" t="s">
        <v>32</v>
      </c>
      <c r="F17" t="s">
        <v>32</v>
      </c>
      <c r="G17" t="s">
        <v>32</v>
      </c>
      <c r="H17" t="s">
        <v>177</v>
      </c>
      <c r="I17" s="2">
        <v>0</v>
      </c>
      <c r="J17" s="2">
        <f t="shared" si="1"/>
        <v>0</v>
      </c>
      <c r="K17" s="2">
        <v>0.1</v>
      </c>
      <c r="L17" s="34">
        <v>1</v>
      </c>
      <c r="M17" s="2" t="s">
        <v>217</v>
      </c>
      <c r="N17" s="2" t="s">
        <v>18</v>
      </c>
      <c r="O17" t="s">
        <v>32</v>
      </c>
    </row>
    <row r="18" spans="1:15" x14ac:dyDescent="0.3">
      <c r="A18" t="s">
        <v>34</v>
      </c>
      <c r="B18" t="s">
        <v>140</v>
      </c>
      <c r="C18" t="s">
        <v>165</v>
      </c>
      <c r="D18" t="s">
        <v>216</v>
      </c>
      <c r="E18" t="s">
        <v>32</v>
      </c>
      <c r="F18" t="s">
        <v>32</v>
      </c>
      <c r="G18" t="s">
        <v>32</v>
      </c>
      <c r="H18" t="s">
        <v>177</v>
      </c>
      <c r="I18" s="2">
        <v>0.1</v>
      </c>
      <c r="J18" s="2">
        <f t="shared" si="1"/>
        <v>0.1</v>
      </c>
      <c r="K18" s="2">
        <v>5</v>
      </c>
      <c r="L18" s="34">
        <v>3</v>
      </c>
      <c r="M18" s="2" t="s">
        <v>44</v>
      </c>
      <c r="N18" s="2" t="s">
        <v>22</v>
      </c>
      <c r="O18" t="s">
        <v>32</v>
      </c>
    </row>
    <row r="19" spans="1:15" x14ac:dyDescent="0.3">
      <c r="A19" t="s">
        <v>34</v>
      </c>
      <c r="B19" t="s">
        <v>140</v>
      </c>
      <c r="C19" t="s">
        <v>165</v>
      </c>
      <c r="D19" t="s">
        <v>216</v>
      </c>
      <c r="E19" t="s">
        <v>32</v>
      </c>
      <c r="F19" t="s">
        <v>32</v>
      </c>
      <c r="G19" t="s">
        <v>32</v>
      </c>
      <c r="H19" t="s">
        <v>177</v>
      </c>
      <c r="I19" s="2">
        <v>5</v>
      </c>
      <c r="J19" s="2">
        <f t="shared" si="1"/>
        <v>5</v>
      </c>
      <c r="K19" s="2">
        <v>100000</v>
      </c>
      <c r="L19" s="34">
        <v>5</v>
      </c>
      <c r="M19" s="2" t="s">
        <v>47</v>
      </c>
      <c r="N19" s="2" t="s">
        <v>20</v>
      </c>
      <c r="O19" t="s">
        <v>32</v>
      </c>
    </row>
    <row r="20" spans="1:15" x14ac:dyDescent="0.3">
      <c r="A20" s="36" t="s">
        <v>54</v>
      </c>
      <c r="B20" s="36" t="s">
        <v>140</v>
      </c>
      <c r="C20" s="36"/>
      <c r="D20" s="36"/>
      <c r="E20" s="36" t="s">
        <v>32</v>
      </c>
      <c r="F20" s="36"/>
      <c r="G20" s="36"/>
      <c r="H20" s="36" t="s">
        <v>177</v>
      </c>
      <c r="I20" s="37">
        <v>0</v>
      </c>
      <c r="J20" s="37">
        <f t="shared" si="1"/>
        <v>0</v>
      </c>
      <c r="K20" s="37">
        <v>5</v>
      </c>
      <c r="L20" s="46">
        <v>1</v>
      </c>
      <c r="M20" s="37" t="str">
        <f>"&lt;"&amp;I21&amp;" pools per mile"</f>
        <v>&lt;5 pools per mile</v>
      </c>
      <c r="N20" s="37" t="s">
        <v>18</v>
      </c>
      <c r="O20" s="36" t="s">
        <v>32</v>
      </c>
    </row>
    <row r="21" spans="1:15" x14ac:dyDescent="0.3">
      <c r="A21" s="36" t="s">
        <v>54</v>
      </c>
      <c r="B21" s="36" t="s">
        <v>140</v>
      </c>
      <c r="C21" s="36"/>
      <c r="D21" s="36"/>
      <c r="E21" s="36" t="s">
        <v>32</v>
      </c>
      <c r="F21" s="36"/>
      <c r="G21" s="36"/>
      <c r="H21" s="36" t="s">
        <v>177</v>
      </c>
      <c r="I21" s="37">
        <v>5</v>
      </c>
      <c r="J21" s="37">
        <f t="shared" si="1"/>
        <v>5</v>
      </c>
      <c r="K21" s="37">
        <v>20</v>
      </c>
      <c r="L21" s="46">
        <v>3</v>
      </c>
      <c r="M21" s="37" t="str">
        <f>I21&amp;"-"&amp;I22&amp;" pools per mile"</f>
        <v>5-20 pools per mile</v>
      </c>
      <c r="N21" s="37" t="s">
        <v>22</v>
      </c>
      <c r="O21" s="36" t="s">
        <v>32</v>
      </c>
    </row>
    <row r="22" spans="1:15" x14ac:dyDescent="0.3">
      <c r="A22" s="36" t="s">
        <v>54</v>
      </c>
      <c r="B22" s="36" t="s">
        <v>140</v>
      </c>
      <c r="C22" s="36"/>
      <c r="D22" s="36"/>
      <c r="E22" s="36" t="s">
        <v>32</v>
      </c>
      <c r="F22" s="36"/>
      <c r="G22" s="36"/>
      <c r="H22" s="36" t="s">
        <v>177</v>
      </c>
      <c r="I22" s="37">
        <v>20</v>
      </c>
      <c r="J22" s="37">
        <f t="shared" si="1"/>
        <v>20</v>
      </c>
      <c r="K22" s="37">
        <v>10000</v>
      </c>
      <c r="L22" s="46">
        <v>5</v>
      </c>
      <c r="M22" s="37" t="str">
        <f>"&gt;"&amp;I22&amp;" pools per mile"</f>
        <v>&gt;20 pools per mile</v>
      </c>
      <c r="N22" s="37" t="s">
        <v>20</v>
      </c>
      <c r="O22" s="36" t="s">
        <v>32</v>
      </c>
    </row>
    <row r="23" spans="1:15" x14ac:dyDescent="0.3">
      <c r="A23" t="s">
        <v>72</v>
      </c>
      <c r="B23" t="s">
        <v>140</v>
      </c>
      <c r="C23" t="s">
        <v>162</v>
      </c>
      <c r="D23" t="s">
        <v>163</v>
      </c>
      <c r="E23" t="s">
        <v>32</v>
      </c>
      <c r="F23" t="s">
        <v>32</v>
      </c>
      <c r="G23" t="s">
        <v>32</v>
      </c>
      <c r="H23" t="s">
        <v>177</v>
      </c>
      <c r="I23" s="2">
        <v>0</v>
      </c>
      <c r="J23" s="2">
        <f t="shared" si="1"/>
        <v>0</v>
      </c>
      <c r="K23" s="2">
        <v>10</v>
      </c>
      <c r="L23" s="34">
        <v>1</v>
      </c>
      <c r="M23" s="2" t="s">
        <v>76</v>
      </c>
      <c r="N23" s="2" t="s">
        <v>18</v>
      </c>
      <c r="O23" t="s">
        <v>32</v>
      </c>
    </row>
    <row r="24" spans="1:15" x14ac:dyDescent="0.3">
      <c r="A24" t="s">
        <v>72</v>
      </c>
      <c r="B24" t="s">
        <v>140</v>
      </c>
      <c r="C24" t="s">
        <v>162</v>
      </c>
      <c r="D24" t="s">
        <v>163</v>
      </c>
      <c r="E24" t="s">
        <v>32</v>
      </c>
      <c r="F24" t="s">
        <v>32</v>
      </c>
      <c r="G24" t="s">
        <v>32</v>
      </c>
      <c r="H24" t="s">
        <v>177</v>
      </c>
      <c r="I24" s="2">
        <v>10</v>
      </c>
      <c r="J24" s="2">
        <f t="shared" si="1"/>
        <v>10</v>
      </c>
      <c r="K24" s="2">
        <v>20</v>
      </c>
      <c r="L24" s="34">
        <v>3</v>
      </c>
      <c r="M24" s="2" t="s">
        <v>79</v>
      </c>
      <c r="N24" s="2" t="s">
        <v>22</v>
      </c>
      <c r="O24" t="s">
        <v>32</v>
      </c>
    </row>
    <row r="25" spans="1:15" x14ac:dyDescent="0.3">
      <c r="A25" t="s">
        <v>72</v>
      </c>
      <c r="B25" t="s">
        <v>140</v>
      </c>
      <c r="C25" t="s">
        <v>162</v>
      </c>
      <c r="D25" t="s">
        <v>163</v>
      </c>
      <c r="E25" t="s">
        <v>32</v>
      </c>
      <c r="F25" t="s">
        <v>32</v>
      </c>
      <c r="G25" t="s">
        <v>32</v>
      </c>
      <c r="H25" t="s">
        <v>177</v>
      </c>
      <c r="I25" s="2">
        <v>20</v>
      </c>
      <c r="J25" s="2">
        <f t="shared" si="1"/>
        <v>20</v>
      </c>
      <c r="K25" s="2">
        <v>101</v>
      </c>
      <c r="L25" s="34">
        <v>5</v>
      </c>
      <c r="M25" s="2" t="s">
        <v>82</v>
      </c>
      <c r="N25" s="2" t="s">
        <v>20</v>
      </c>
      <c r="O25" t="s">
        <v>32</v>
      </c>
    </row>
    <row r="26" spans="1:15" x14ac:dyDescent="0.3">
      <c r="A26" t="s">
        <v>84</v>
      </c>
      <c r="B26" t="s">
        <v>140</v>
      </c>
      <c r="C26" t="s">
        <v>162</v>
      </c>
      <c r="D26" t="s">
        <v>164</v>
      </c>
      <c r="E26" t="s">
        <v>86</v>
      </c>
      <c r="F26">
        <v>0</v>
      </c>
      <c r="G26">
        <f>5*0.3048</f>
        <v>1.524</v>
      </c>
      <c r="H26" t="s">
        <v>177</v>
      </c>
      <c r="I26" s="2">
        <v>0</v>
      </c>
      <c r="J26" s="2">
        <f t="shared" si="1"/>
        <v>0</v>
      </c>
      <c r="K26" s="2">
        <v>184</v>
      </c>
      <c r="L26" s="34">
        <v>1</v>
      </c>
      <c r="M26" s="2" t="s">
        <v>88</v>
      </c>
      <c r="N26" s="2" t="s">
        <v>89</v>
      </c>
      <c r="O26" t="s">
        <v>32</v>
      </c>
    </row>
    <row r="27" spans="1:15" s="36" customFormat="1" x14ac:dyDescent="0.3">
      <c r="A27" t="s">
        <v>84</v>
      </c>
      <c r="B27" t="s">
        <v>140</v>
      </c>
      <c r="C27" t="s">
        <v>162</v>
      </c>
      <c r="D27" t="s">
        <v>164</v>
      </c>
      <c r="E27" t="s">
        <v>86</v>
      </c>
      <c r="F27">
        <v>0</v>
      </c>
      <c r="G27">
        <f>5*0.3048</f>
        <v>1.524</v>
      </c>
      <c r="H27" t="s">
        <v>177</v>
      </c>
      <c r="I27" s="2">
        <v>184</v>
      </c>
      <c r="J27" s="2">
        <f t="shared" si="1"/>
        <v>184</v>
      </c>
      <c r="K27" s="2">
        <v>10000</v>
      </c>
      <c r="L27" s="34">
        <v>5</v>
      </c>
      <c r="M27" s="2" t="s">
        <v>91</v>
      </c>
      <c r="N27" s="2" t="s">
        <v>20</v>
      </c>
      <c r="O27" t="s">
        <v>32</v>
      </c>
    </row>
    <row r="28" spans="1:15" s="36" customFormat="1" x14ac:dyDescent="0.3">
      <c r="A28" t="s">
        <v>84</v>
      </c>
      <c r="B28" t="s">
        <v>140</v>
      </c>
      <c r="C28" t="s">
        <v>162</v>
      </c>
      <c r="D28" t="s">
        <v>164</v>
      </c>
      <c r="E28" t="s">
        <v>86</v>
      </c>
      <c r="F28">
        <v>0</v>
      </c>
      <c r="G28">
        <f>5*0.3048</f>
        <v>1.524</v>
      </c>
      <c r="H28" t="s">
        <v>177</v>
      </c>
      <c r="I28" s="2" t="s">
        <v>32</v>
      </c>
      <c r="J28" s="2" t="str">
        <f t="shared" si="1"/>
        <v>NA</v>
      </c>
      <c r="K28" s="2" t="s">
        <v>32</v>
      </c>
      <c r="L28" s="34" t="s">
        <v>32</v>
      </c>
      <c r="M28" s="2" t="s">
        <v>32</v>
      </c>
      <c r="N28" s="2" t="s">
        <v>32</v>
      </c>
      <c r="O28" t="s">
        <v>32</v>
      </c>
    </row>
    <row r="29" spans="1:15" s="36" customFormat="1" x14ac:dyDescent="0.3">
      <c r="A29" t="s">
        <v>84</v>
      </c>
      <c r="B29" t="s">
        <v>140</v>
      </c>
      <c r="C29" t="s">
        <v>162</v>
      </c>
      <c r="D29" t="s">
        <v>164</v>
      </c>
      <c r="E29" t="s">
        <v>93</v>
      </c>
      <c r="F29">
        <f>5*0.3048</f>
        <v>1.524</v>
      </c>
      <c r="G29">
        <f>10*0.3048</f>
        <v>3.048</v>
      </c>
      <c r="H29" t="s">
        <v>177</v>
      </c>
      <c r="I29" s="2">
        <v>0</v>
      </c>
      <c r="J29" s="2">
        <f t="shared" si="1"/>
        <v>0</v>
      </c>
      <c r="K29" s="2">
        <v>95</v>
      </c>
      <c r="L29" s="34">
        <v>1</v>
      </c>
      <c r="M29" s="2" t="s">
        <v>96</v>
      </c>
      <c r="N29" s="2" t="s">
        <v>89</v>
      </c>
      <c r="O29" t="s">
        <v>32</v>
      </c>
    </row>
    <row r="30" spans="1:15" x14ac:dyDescent="0.3">
      <c r="A30" t="s">
        <v>84</v>
      </c>
      <c r="B30" t="s">
        <v>140</v>
      </c>
      <c r="C30" t="s">
        <v>162</v>
      </c>
      <c r="D30" t="s">
        <v>164</v>
      </c>
      <c r="E30" t="s">
        <v>93</v>
      </c>
      <c r="F30">
        <f>5*0.3048</f>
        <v>1.524</v>
      </c>
      <c r="G30">
        <f>10*0.3048</f>
        <v>3.048</v>
      </c>
      <c r="H30" t="s">
        <v>177</v>
      </c>
      <c r="I30" s="2">
        <v>95</v>
      </c>
      <c r="J30" s="2">
        <f t="shared" si="1"/>
        <v>95</v>
      </c>
      <c r="K30" s="2">
        <v>100000</v>
      </c>
      <c r="L30" s="34">
        <v>5</v>
      </c>
      <c r="M30" s="2" t="s">
        <v>97</v>
      </c>
      <c r="N30" s="2" t="s">
        <v>20</v>
      </c>
      <c r="O30" t="s">
        <v>32</v>
      </c>
    </row>
    <row r="31" spans="1:15" x14ac:dyDescent="0.3">
      <c r="A31" t="s">
        <v>84</v>
      </c>
      <c r="B31" t="s">
        <v>140</v>
      </c>
      <c r="C31" t="s">
        <v>162</v>
      </c>
      <c r="D31" t="s">
        <v>164</v>
      </c>
      <c r="E31" t="s">
        <v>93</v>
      </c>
      <c r="F31">
        <f>5*0.3048</f>
        <v>1.524</v>
      </c>
      <c r="G31">
        <f>10*0.3048</f>
        <v>3.048</v>
      </c>
      <c r="H31" t="s">
        <v>177</v>
      </c>
      <c r="I31" s="2" t="s">
        <v>32</v>
      </c>
      <c r="J31" s="2" t="str">
        <f t="shared" si="1"/>
        <v>NA</v>
      </c>
      <c r="K31" s="2"/>
      <c r="L31" s="34" t="s">
        <v>32</v>
      </c>
      <c r="M31" s="2" t="s">
        <v>32</v>
      </c>
      <c r="N31" s="2" t="s">
        <v>32</v>
      </c>
      <c r="O31" t="s">
        <v>32</v>
      </c>
    </row>
    <row r="32" spans="1:15" x14ac:dyDescent="0.3">
      <c r="A32" t="s">
        <v>84</v>
      </c>
      <c r="B32" t="s">
        <v>140</v>
      </c>
      <c r="C32" t="s">
        <v>162</v>
      </c>
      <c r="D32" t="s">
        <v>164</v>
      </c>
      <c r="E32" t="s">
        <v>98</v>
      </c>
      <c r="F32">
        <f>10*0.3048</f>
        <v>3.048</v>
      </c>
      <c r="G32">
        <f>15*0.3048</f>
        <v>4.5720000000000001</v>
      </c>
      <c r="H32" t="s">
        <v>177</v>
      </c>
      <c r="I32" s="2">
        <v>0</v>
      </c>
      <c r="J32" s="2">
        <f t="shared" si="1"/>
        <v>0</v>
      </c>
      <c r="K32" s="2">
        <v>70</v>
      </c>
      <c r="L32" s="34">
        <v>1</v>
      </c>
      <c r="M32" s="2" t="s">
        <v>99</v>
      </c>
      <c r="N32" s="2" t="s">
        <v>89</v>
      </c>
      <c r="O32" t="s">
        <v>32</v>
      </c>
    </row>
    <row r="33" spans="1:15" x14ac:dyDescent="0.3">
      <c r="A33" t="s">
        <v>84</v>
      </c>
      <c r="B33" t="s">
        <v>140</v>
      </c>
      <c r="C33" t="s">
        <v>162</v>
      </c>
      <c r="D33" t="s">
        <v>164</v>
      </c>
      <c r="E33" t="s">
        <v>98</v>
      </c>
      <c r="F33">
        <f>10*0.3048</f>
        <v>3.048</v>
      </c>
      <c r="G33">
        <f>15*0.3048</f>
        <v>4.5720000000000001</v>
      </c>
      <c r="H33" t="s">
        <v>177</v>
      </c>
      <c r="I33" s="2">
        <v>70</v>
      </c>
      <c r="J33" s="2">
        <f t="shared" si="1"/>
        <v>70</v>
      </c>
      <c r="K33" s="2">
        <v>100000</v>
      </c>
      <c r="L33" s="34">
        <v>5</v>
      </c>
      <c r="M33" s="2" t="s">
        <v>101</v>
      </c>
      <c r="N33" s="2" t="s">
        <v>20</v>
      </c>
      <c r="O33" t="s">
        <v>32</v>
      </c>
    </row>
    <row r="34" spans="1:15" x14ac:dyDescent="0.3">
      <c r="A34" t="s">
        <v>84</v>
      </c>
      <c r="B34" t="s">
        <v>140</v>
      </c>
      <c r="C34" t="s">
        <v>162</v>
      </c>
      <c r="D34" t="s">
        <v>164</v>
      </c>
      <c r="E34" t="s">
        <v>98</v>
      </c>
      <c r="F34">
        <f>10*0.3048</f>
        <v>3.048</v>
      </c>
      <c r="G34">
        <f>15*0.3048</f>
        <v>4.5720000000000001</v>
      </c>
      <c r="H34" t="s">
        <v>177</v>
      </c>
      <c r="I34" s="2" t="s">
        <v>32</v>
      </c>
      <c r="J34" s="2" t="str">
        <f t="shared" si="1"/>
        <v>NA</v>
      </c>
      <c r="K34" s="2" t="s">
        <v>32</v>
      </c>
      <c r="L34" s="34" t="s">
        <v>32</v>
      </c>
      <c r="M34" s="2" t="s">
        <v>32</v>
      </c>
      <c r="N34" s="2" t="s">
        <v>32</v>
      </c>
      <c r="O34" t="s">
        <v>32</v>
      </c>
    </row>
    <row r="35" spans="1:15" x14ac:dyDescent="0.3">
      <c r="A35" t="s">
        <v>84</v>
      </c>
      <c r="B35" t="s">
        <v>140</v>
      </c>
      <c r="C35" t="s">
        <v>162</v>
      </c>
      <c r="D35" t="s">
        <v>164</v>
      </c>
      <c r="E35" t="s">
        <v>102</v>
      </c>
      <c r="F35">
        <f>15*0.3048</f>
        <v>4.5720000000000001</v>
      </c>
      <c r="G35">
        <f>20*0.3048</f>
        <v>6.0960000000000001</v>
      </c>
      <c r="H35" t="s">
        <v>177</v>
      </c>
      <c r="I35" s="2">
        <v>0</v>
      </c>
      <c r="J35" s="2">
        <f t="shared" si="1"/>
        <v>0</v>
      </c>
      <c r="K35" s="2">
        <v>55</v>
      </c>
      <c r="L35" s="34">
        <v>1</v>
      </c>
      <c r="M35" s="2" t="s">
        <v>103</v>
      </c>
      <c r="N35" s="2" t="s">
        <v>89</v>
      </c>
      <c r="O35" t="s">
        <v>32</v>
      </c>
    </row>
    <row r="36" spans="1:15" x14ac:dyDescent="0.3">
      <c r="A36" t="s">
        <v>84</v>
      </c>
      <c r="B36" t="s">
        <v>140</v>
      </c>
      <c r="C36" t="s">
        <v>162</v>
      </c>
      <c r="D36" t="s">
        <v>164</v>
      </c>
      <c r="E36" t="s">
        <v>102</v>
      </c>
      <c r="F36">
        <f>15*0.3048</f>
        <v>4.5720000000000001</v>
      </c>
      <c r="G36">
        <f>20*0.3048</f>
        <v>6.0960000000000001</v>
      </c>
      <c r="H36" t="s">
        <v>177</v>
      </c>
      <c r="I36" s="2">
        <v>55</v>
      </c>
      <c r="J36" s="2">
        <f t="shared" si="1"/>
        <v>55</v>
      </c>
      <c r="K36" s="2">
        <v>10000</v>
      </c>
      <c r="L36" s="34">
        <v>5</v>
      </c>
      <c r="M36" s="2" t="s">
        <v>104</v>
      </c>
      <c r="N36" s="2" t="s">
        <v>20</v>
      </c>
      <c r="O36" t="s">
        <v>32</v>
      </c>
    </row>
    <row r="37" spans="1:15" x14ac:dyDescent="0.3">
      <c r="A37" t="s">
        <v>84</v>
      </c>
      <c r="B37" t="s">
        <v>140</v>
      </c>
      <c r="C37" t="s">
        <v>162</v>
      </c>
      <c r="D37" t="s">
        <v>164</v>
      </c>
      <c r="E37" t="s">
        <v>102</v>
      </c>
      <c r="F37">
        <f>15*0.3048</f>
        <v>4.5720000000000001</v>
      </c>
      <c r="G37">
        <f>20*0.3048</f>
        <v>6.0960000000000001</v>
      </c>
      <c r="H37" t="s">
        <v>177</v>
      </c>
      <c r="I37" s="2" t="s">
        <v>32</v>
      </c>
      <c r="J37" s="2" t="str">
        <f t="shared" si="1"/>
        <v>NA</v>
      </c>
      <c r="K37" s="2" t="s">
        <v>32</v>
      </c>
      <c r="L37" s="34" t="s">
        <v>32</v>
      </c>
      <c r="M37" s="2" t="s">
        <v>32</v>
      </c>
      <c r="N37" s="2" t="s">
        <v>32</v>
      </c>
      <c r="O37" t="s">
        <v>32</v>
      </c>
    </row>
    <row r="38" spans="1:15" x14ac:dyDescent="0.3">
      <c r="A38" t="s">
        <v>84</v>
      </c>
      <c r="B38" t="s">
        <v>140</v>
      </c>
      <c r="C38" t="s">
        <v>162</v>
      </c>
      <c r="D38" t="s">
        <v>164</v>
      </c>
      <c r="E38" t="s">
        <v>107</v>
      </c>
      <c r="F38">
        <f>20*0.3048</f>
        <v>6.0960000000000001</v>
      </c>
      <c r="G38">
        <f>25*0.3048</f>
        <v>7.62</v>
      </c>
      <c r="H38" t="s">
        <v>177</v>
      </c>
      <c r="I38" s="2">
        <v>0</v>
      </c>
      <c r="J38" s="2">
        <f t="shared" si="1"/>
        <v>0</v>
      </c>
      <c r="K38" s="2">
        <v>47</v>
      </c>
      <c r="L38" s="34">
        <v>1</v>
      </c>
      <c r="M38" s="2" t="s">
        <v>109</v>
      </c>
      <c r="N38" s="2" t="s">
        <v>89</v>
      </c>
      <c r="O38" t="s">
        <v>32</v>
      </c>
    </row>
    <row r="39" spans="1:15" x14ac:dyDescent="0.3">
      <c r="A39" t="s">
        <v>84</v>
      </c>
      <c r="B39" t="s">
        <v>140</v>
      </c>
      <c r="C39" t="s">
        <v>162</v>
      </c>
      <c r="D39" t="s">
        <v>164</v>
      </c>
      <c r="E39" t="s">
        <v>107</v>
      </c>
      <c r="F39">
        <f>20*0.3048</f>
        <v>6.0960000000000001</v>
      </c>
      <c r="G39">
        <f>25*0.3048</f>
        <v>7.62</v>
      </c>
      <c r="H39" t="s">
        <v>177</v>
      </c>
      <c r="I39" s="2">
        <v>47</v>
      </c>
      <c r="J39" s="2">
        <f t="shared" si="1"/>
        <v>47</v>
      </c>
      <c r="K39" s="2">
        <v>10000</v>
      </c>
      <c r="L39" s="34">
        <v>5</v>
      </c>
      <c r="M39" s="2" t="s">
        <v>111</v>
      </c>
      <c r="N39" s="2" t="s">
        <v>20</v>
      </c>
      <c r="O39" t="s">
        <v>32</v>
      </c>
    </row>
    <row r="40" spans="1:15" x14ac:dyDescent="0.3">
      <c r="A40" t="s">
        <v>84</v>
      </c>
      <c r="B40" t="s">
        <v>140</v>
      </c>
      <c r="C40" t="s">
        <v>162</v>
      </c>
      <c r="D40" t="s">
        <v>164</v>
      </c>
      <c r="E40" t="s">
        <v>107</v>
      </c>
      <c r="F40">
        <f>20*0.3048</f>
        <v>6.0960000000000001</v>
      </c>
      <c r="G40">
        <f>25*0.3048</f>
        <v>7.62</v>
      </c>
      <c r="H40" t="s">
        <v>177</v>
      </c>
      <c r="I40" s="2" t="s">
        <v>32</v>
      </c>
      <c r="J40" s="2" t="str">
        <f t="shared" si="1"/>
        <v>NA</v>
      </c>
      <c r="K40" s="2" t="s">
        <v>32</v>
      </c>
      <c r="L40" s="34" t="s">
        <v>32</v>
      </c>
      <c r="M40" s="2" t="s">
        <v>32</v>
      </c>
      <c r="N40" s="2" t="s">
        <v>32</v>
      </c>
      <c r="O40" t="s">
        <v>32</v>
      </c>
    </row>
    <row r="41" spans="1:15" x14ac:dyDescent="0.3">
      <c r="A41" t="s">
        <v>84</v>
      </c>
      <c r="B41" t="s">
        <v>140</v>
      </c>
      <c r="C41" t="s">
        <v>162</v>
      </c>
      <c r="D41" t="s">
        <v>164</v>
      </c>
      <c r="E41" t="s">
        <v>113</v>
      </c>
      <c r="F41">
        <f>25*0.3048</f>
        <v>7.62</v>
      </c>
      <c r="G41">
        <f>50*0.3048</f>
        <v>15.24</v>
      </c>
      <c r="H41" t="s">
        <v>177</v>
      </c>
      <c r="I41" s="2">
        <v>0</v>
      </c>
      <c r="J41" s="2">
        <f t="shared" si="1"/>
        <v>0</v>
      </c>
      <c r="K41" s="2">
        <v>25</v>
      </c>
      <c r="L41" s="34">
        <v>1</v>
      </c>
      <c r="M41" s="2" t="s">
        <v>114</v>
      </c>
      <c r="N41" s="2" t="s">
        <v>89</v>
      </c>
      <c r="O41" t="s">
        <v>32</v>
      </c>
    </row>
    <row r="42" spans="1:15" x14ac:dyDescent="0.3">
      <c r="A42" t="s">
        <v>84</v>
      </c>
      <c r="B42" t="s">
        <v>140</v>
      </c>
      <c r="C42" t="s">
        <v>162</v>
      </c>
      <c r="D42" t="s">
        <v>164</v>
      </c>
      <c r="E42" t="s">
        <v>113</v>
      </c>
      <c r="F42">
        <f>25*0.3048</f>
        <v>7.62</v>
      </c>
      <c r="G42">
        <f>50*0.3048</f>
        <v>15.24</v>
      </c>
      <c r="H42" t="s">
        <v>177</v>
      </c>
      <c r="I42" s="2">
        <v>25</v>
      </c>
      <c r="J42" s="2">
        <f t="shared" si="1"/>
        <v>25</v>
      </c>
      <c r="K42" s="2">
        <v>100000</v>
      </c>
      <c r="L42" s="34">
        <v>5</v>
      </c>
      <c r="M42" s="2" t="s">
        <v>115</v>
      </c>
      <c r="N42" s="2" t="s">
        <v>20</v>
      </c>
      <c r="O42" t="s">
        <v>32</v>
      </c>
    </row>
    <row r="43" spans="1:15" x14ac:dyDescent="0.3">
      <c r="A43" t="s">
        <v>84</v>
      </c>
      <c r="B43" t="s">
        <v>140</v>
      </c>
      <c r="C43" t="s">
        <v>162</v>
      </c>
      <c r="D43" t="s">
        <v>164</v>
      </c>
      <c r="E43" t="s">
        <v>113</v>
      </c>
      <c r="F43">
        <f>25*0.3048</f>
        <v>7.62</v>
      </c>
      <c r="G43">
        <f>50*0.3048</f>
        <v>15.24</v>
      </c>
      <c r="H43" t="s">
        <v>177</v>
      </c>
      <c r="I43" s="2" t="s">
        <v>32</v>
      </c>
      <c r="J43" s="2" t="str">
        <f t="shared" si="1"/>
        <v>NA</v>
      </c>
      <c r="K43" s="2" t="s">
        <v>32</v>
      </c>
      <c r="L43" s="34" t="s">
        <v>32</v>
      </c>
      <c r="M43" s="2" t="s">
        <v>32</v>
      </c>
      <c r="N43" s="2" t="s">
        <v>32</v>
      </c>
      <c r="O43" t="s">
        <v>32</v>
      </c>
    </row>
    <row r="44" spans="1:15" x14ac:dyDescent="0.3">
      <c r="A44" t="s">
        <v>84</v>
      </c>
      <c r="B44" t="s">
        <v>140</v>
      </c>
      <c r="C44" t="s">
        <v>162</v>
      </c>
      <c r="D44" t="s">
        <v>164</v>
      </c>
      <c r="E44" t="s">
        <v>116</v>
      </c>
      <c r="F44">
        <f>50*0.3048</f>
        <v>15.24</v>
      </c>
      <c r="G44">
        <f>75*0.3048</f>
        <v>22.86</v>
      </c>
      <c r="H44" t="s">
        <v>177</v>
      </c>
      <c r="I44" s="2">
        <v>0</v>
      </c>
      <c r="J44" s="2">
        <f t="shared" si="1"/>
        <v>0</v>
      </c>
      <c r="K44" s="2">
        <v>23</v>
      </c>
      <c r="L44" s="34">
        <v>1</v>
      </c>
      <c r="M44" s="2" t="s">
        <v>117</v>
      </c>
      <c r="N44" s="2" t="s">
        <v>89</v>
      </c>
      <c r="O44" t="s">
        <v>32</v>
      </c>
    </row>
    <row r="45" spans="1:15" x14ac:dyDescent="0.3">
      <c r="A45" t="s">
        <v>84</v>
      </c>
      <c r="B45" t="s">
        <v>140</v>
      </c>
      <c r="C45" t="s">
        <v>162</v>
      </c>
      <c r="D45" t="s">
        <v>164</v>
      </c>
      <c r="E45" t="s">
        <v>116</v>
      </c>
      <c r="F45">
        <f>50*0.3048</f>
        <v>15.24</v>
      </c>
      <c r="G45">
        <f>75*0.3048</f>
        <v>22.86</v>
      </c>
      <c r="H45" t="s">
        <v>177</v>
      </c>
      <c r="I45" s="2">
        <v>23</v>
      </c>
      <c r="J45" s="2">
        <f t="shared" si="1"/>
        <v>23</v>
      </c>
      <c r="K45" s="2">
        <v>100000</v>
      </c>
      <c r="L45" s="34">
        <v>5</v>
      </c>
      <c r="M45" s="2" t="s">
        <v>118</v>
      </c>
      <c r="N45" s="2" t="s">
        <v>20</v>
      </c>
      <c r="O45" t="s">
        <v>32</v>
      </c>
    </row>
    <row r="46" spans="1:15" x14ac:dyDescent="0.3">
      <c r="A46" t="s">
        <v>84</v>
      </c>
      <c r="B46" t="s">
        <v>140</v>
      </c>
      <c r="C46" t="s">
        <v>162</v>
      </c>
      <c r="D46" t="s">
        <v>164</v>
      </c>
      <c r="E46" t="s">
        <v>116</v>
      </c>
      <c r="F46">
        <f>50*0.3048</f>
        <v>15.24</v>
      </c>
      <c r="G46">
        <f>75*0.3048</f>
        <v>22.86</v>
      </c>
      <c r="H46" t="s">
        <v>177</v>
      </c>
      <c r="I46" s="2" t="s">
        <v>32</v>
      </c>
      <c r="J46" s="2" t="str">
        <f t="shared" si="1"/>
        <v>NA</v>
      </c>
      <c r="K46" s="2" t="s">
        <v>32</v>
      </c>
      <c r="L46" s="34" t="s">
        <v>32</v>
      </c>
      <c r="M46" s="2" t="s">
        <v>32</v>
      </c>
      <c r="N46" s="2" t="s">
        <v>32</v>
      </c>
      <c r="O46" t="s">
        <v>32</v>
      </c>
    </row>
    <row r="47" spans="1:15" x14ac:dyDescent="0.3">
      <c r="A47" t="s">
        <v>84</v>
      </c>
      <c r="B47" t="s">
        <v>140</v>
      </c>
      <c r="C47" t="s">
        <v>162</v>
      </c>
      <c r="D47" t="s">
        <v>164</v>
      </c>
      <c r="E47" t="s">
        <v>119</v>
      </c>
      <c r="F47">
        <f>75*0.3048</f>
        <v>22.86</v>
      </c>
      <c r="G47">
        <v>100000</v>
      </c>
      <c r="H47" t="s">
        <v>177</v>
      </c>
      <c r="I47" s="2">
        <v>0</v>
      </c>
      <c r="J47" s="2">
        <f t="shared" si="1"/>
        <v>0</v>
      </c>
      <c r="K47" s="2">
        <v>18</v>
      </c>
      <c r="L47" s="34">
        <v>1</v>
      </c>
      <c r="M47" s="2" t="s">
        <v>120</v>
      </c>
      <c r="N47" s="2" t="s">
        <v>89</v>
      </c>
      <c r="O47" t="s">
        <v>32</v>
      </c>
    </row>
    <row r="48" spans="1:15" s="36" customFormat="1" x14ac:dyDescent="0.3">
      <c r="A48" t="s">
        <v>84</v>
      </c>
      <c r="B48" t="s">
        <v>140</v>
      </c>
      <c r="C48" t="s">
        <v>162</v>
      </c>
      <c r="D48" t="s">
        <v>164</v>
      </c>
      <c r="E48" t="s">
        <v>119</v>
      </c>
      <c r="F48">
        <f>75*0.3048</f>
        <v>22.86</v>
      </c>
      <c r="G48">
        <v>100000</v>
      </c>
      <c r="H48" t="s">
        <v>177</v>
      </c>
      <c r="I48" s="2">
        <v>18</v>
      </c>
      <c r="J48" s="2">
        <f t="shared" si="1"/>
        <v>18</v>
      </c>
      <c r="K48" s="2">
        <v>100000</v>
      </c>
      <c r="L48" s="34">
        <v>5</v>
      </c>
      <c r="M48" s="2" t="s">
        <v>121</v>
      </c>
      <c r="N48" s="2" t="s">
        <v>20</v>
      </c>
      <c r="O48" t="s">
        <v>32</v>
      </c>
    </row>
    <row r="49" spans="1:15" s="36" customFormat="1" x14ac:dyDescent="0.3">
      <c r="A49" t="s">
        <v>84</v>
      </c>
      <c r="B49" t="s">
        <v>140</v>
      </c>
      <c r="C49" t="s">
        <v>162</v>
      </c>
      <c r="D49" t="s">
        <v>164</v>
      </c>
      <c r="E49" t="s">
        <v>119</v>
      </c>
      <c r="F49">
        <f>75*0.3048</f>
        <v>22.86</v>
      </c>
      <c r="G49">
        <v>100000</v>
      </c>
      <c r="H49" t="s">
        <v>177</v>
      </c>
      <c r="I49" s="2" t="s">
        <v>32</v>
      </c>
      <c r="J49" s="2" t="str">
        <f t="shared" si="1"/>
        <v>NA</v>
      </c>
      <c r="K49" s="2" t="s">
        <v>32</v>
      </c>
      <c r="L49" s="34" t="s">
        <v>32</v>
      </c>
      <c r="M49" s="2" t="s">
        <v>32</v>
      </c>
      <c r="N49" s="2" t="s">
        <v>32</v>
      </c>
      <c r="O49" t="s">
        <v>32</v>
      </c>
    </row>
    <row r="50" spans="1:15" s="40" customFormat="1" x14ac:dyDescent="0.3">
      <c r="A50" s="40" t="s">
        <v>205</v>
      </c>
      <c r="B50" s="40" t="s">
        <v>135</v>
      </c>
      <c r="C50" s="40" t="s">
        <v>204</v>
      </c>
      <c r="D50" s="40" t="s">
        <v>203</v>
      </c>
      <c r="E50" s="40" t="s">
        <v>32</v>
      </c>
      <c r="H50" s="40" t="s">
        <v>177</v>
      </c>
      <c r="I50" s="41">
        <v>0</v>
      </c>
      <c r="J50" s="41">
        <f t="shared" si="1"/>
        <v>0</v>
      </c>
      <c r="K50" s="41">
        <f>50</f>
        <v>50</v>
      </c>
      <c r="L50" s="42">
        <v>1</v>
      </c>
      <c r="M50" s="43" t="s">
        <v>108</v>
      </c>
      <c r="N50" s="41" t="s">
        <v>18</v>
      </c>
      <c r="O50" s="40" t="s">
        <v>32</v>
      </c>
    </row>
    <row r="51" spans="1:15" s="40" customFormat="1" x14ac:dyDescent="0.3">
      <c r="A51" s="40" t="s">
        <v>205</v>
      </c>
      <c r="B51" s="40" t="s">
        <v>135</v>
      </c>
      <c r="C51" s="40" t="s">
        <v>204</v>
      </c>
      <c r="D51" s="40" t="s">
        <v>203</v>
      </c>
      <c r="E51" s="40" t="s">
        <v>32</v>
      </c>
      <c r="H51" s="40" t="s">
        <v>177</v>
      </c>
      <c r="I51" s="41">
        <v>50</v>
      </c>
      <c r="J51" s="41">
        <f t="shared" si="1"/>
        <v>50</v>
      </c>
      <c r="K51" s="41">
        <v>80</v>
      </c>
      <c r="L51" s="42">
        <v>3</v>
      </c>
      <c r="M51" s="43" t="s">
        <v>110</v>
      </c>
      <c r="N51" s="41" t="s">
        <v>22</v>
      </c>
      <c r="O51" s="40" t="s">
        <v>32</v>
      </c>
    </row>
    <row r="52" spans="1:15" s="40" customFormat="1" x14ac:dyDescent="0.3">
      <c r="A52" s="40" t="s">
        <v>205</v>
      </c>
      <c r="B52" s="40" t="s">
        <v>135</v>
      </c>
      <c r="C52" s="40" t="s">
        <v>204</v>
      </c>
      <c r="D52" s="40" t="s">
        <v>203</v>
      </c>
      <c r="E52" s="40" t="s">
        <v>32</v>
      </c>
      <c r="H52" s="40" t="s">
        <v>177</v>
      </c>
      <c r="I52" s="41">
        <v>80</v>
      </c>
      <c r="J52" s="41">
        <f t="shared" si="1"/>
        <v>80</v>
      </c>
      <c r="K52" s="41">
        <v>101</v>
      </c>
      <c r="L52" s="42">
        <v>5</v>
      </c>
      <c r="M52" s="43" t="s">
        <v>112</v>
      </c>
      <c r="N52" s="41" t="s">
        <v>20</v>
      </c>
      <c r="O52" s="40" t="s">
        <v>32</v>
      </c>
    </row>
    <row r="53" spans="1:15" x14ac:dyDescent="0.3">
      <c r="A53" t="s">
        <v>53</v>
      </c>
      <c r="B53" t="s">
        <v>138</v>
      </c>
      <c r="C53" t="s">
        <v>160</v>
      </c>
      <c r="D53" t="s">
        <v>161</v>
      </c>
      <c r="E53" t="s">
        <v>32</v>
      </c>
      <c r="F53" t="s">
        <v>32</v>
      </c>
      <c r="G53" t="s">
        <v>32</v>
      </c>
      <c r="H53" t="s">
        <v>177</v>
      </c>
      <c r="I53" s="2">
        <v>0</v>
      </c>
      <c r="J53" s="2">
        <f t="shared" si="1"/>
        <v>0</v>
      </c>
      <c r="K53" s="2">
        <v>2</v>
      </c>
      <c r="L53" s="34">
        <v>1</v>
      </c>
      <c r="M53" s="4" t="s">
        <v>61</v>
      </c>
      <c r="N53" s="2" t="s">
        <v>18</v>
      </c>
      <c r="O53" t="s">
        <v>32</v>
      </c>
    </row>
    <row r="54" spans="1:15" x14ac:dyDescent="0.3">
      <c r="A54" t="s">
        <v>53</v>
      </c>
      <c r="B54" t="s">
        <v>138</v>
      </c>
      <c r="C54" t="s">
        <v>160</v>
      </c>
      <c r="D54" t="s">
        <v>161</v>
      </c>
      <c r="E54" t="s">
        <v>32</v>
      </c>
      <c r="F54" t="s">
        <v>32</v>
      </c>
      <c r="G54" t="s">
        <v>32</v>
      </c>
      <c r="H54" t="s">
        <v>177</v>
      </c>
      <c r="I54" s="2">
        <v>2</v>
      </c>
      <c r="J54" s="2">
        <f t="shared" si="1"/>
        <v>2</v>
      </c>
      <c r="K54" s="2">
        <v>5</v>
      </c>
      <c r="L54" s="34">
        <v>3</v>
      </c>
      <c r="M54" s="4" t="s">
        <v>65</v>
      </c>
      <c r="N54" s="2" t="s">
        <v>22</v>
      </c>
      <c r="O54" t="s">
        <v>32</v>
      </c>
    </row>
    <row r="55" spans="1:15" x14ac:dyDescent="0.3">
      <c r="A55" t="s">
        <v>53</v>
      </c>
      <c r="B55" t="s">
        <v>138</v>
      </c>
      <c r="C55" t="s">
        <v>160</v>
      </c>
      <c r="D55" t="s">
        <v>161</v>
      </c>
      <c r="E55" t="s">
        <v>32</v>
      </c>
      <c r="F55" t="s">
        <v>32</v>
      </c>
      <c r="G55" t="s">
        <v>32</v>
      </c>
      <c r="H55" t="s">
        <v>177</v>
      </c>
      <c r="I55" s="2">
        <v>5</v>
      </c>
      <c r="J55" s="2">
        <f t="shared" si="1"/>
        <v>5</v>
      </c>
      <c r="K55" s="2">
        <v>101</v>
      </c>
      <c r="L55" s="34">
        <v>5</v>
      </c>
      <c r="M55" s="4" t="s">
        <v>68</v>
      </c>
      <c r="N55" s="2" t="s">
        <v>20</v>
      </c>
      <c r="O55" t="s">
        <v>32</v>
      </c>
    </row>
    <row r="56" spans="1:15" x14ac:dyDescent="0.3">
      <c r="A56" t="s">
        <v>2</v>
      </c>
      <c r="B56" t="s">
        <v>136</v>
      </c>
      <c r="C56" t="s">
        <v>156</v>
      </c>
      <c r="D56" t="s">
        <v>157</v>
      </c>
      <c r="E56" t="s">
        <v>32</v>
      </c>
      <c r="F56" t="s">
        <v>32</v>
      </c>
      <c r="G56" t="s">
        <v>32</v>
      </c>
      <c r="H56" t="s">
        <v>177</v>
      </c>
      <c r="I56" s="2">
        <v>-5</v>
      </c>
      <c r="J56" s="2">
        <v>-5.0999999999999996</v>
      </c>
      <c r="K56" s="2">
        <v>1</v>
      </c>
      <c r="L56" s="34">
        <v>1</v>
      </c>
      <c r="M56" s="4" t="s">
        <v>17</v>
      </c>
      <c r="N56" s="2" t="s">
        <v>18</v>
      </c>
      <c r="O56" t="s">
        <v>32</v>
      </c>
    </row>
    <row r="57" spans="1:15" x14ac:dyDescent="0.3">
      <c r="A57" t="s">
        <v>2</v>
      </c>
      <c r="B57" t="s">
        <v>136</v>
      </c>
      <c r="C57" t="s">
        <v>156</v>
      </c>
      <c r="D57" t="s">
        <v>157</v>
      </c>
      <c r="E57" t="s">
        <v>32</v>
      </c>
      <c r="F57" t="s">
        <v>32</v>
      </c>
      <c r="G57" t="s">
        <v>32</v>
      </c>
      <c r="H57" t="s">
        <v>177</v>
      </c>
      <c r="I57" s="2">
        <v>1</v>
      </c>
      <c r="J57" s="2">
        <v>1</v>
      </c>
      <c r="K57" s="2">
        <v>4</v>
      </c>
      <c r="L57" s="34">
        <v>3</v>
      </c>
      <c r="M57" s="4" t="s">
        <v>21</v>
      </c>
      <c r="N57" s="2" t="s">
        <v>22</v>
      </c>
      <c r="O57" t="s">
        <v>32</v>
      </c>
    </row>
    <row r="58" spans="1:15" x14ac:dyDescent="0.3">
      <c r="A58" t="s">
        <v>2</v>
      </c>
      <c r="B58" t="s">
        <v>136</v>
      </c>
      <c r="C58" t="s">
        <v>156</v>
      </c>
      <c r="D58" t="s">
        <v>157</v>
      </c>
      <c r="E58" t="s">
        <v>32</v>
      </c>
      <c r="F58" t="s">
        <v>32</v>
      </c>
      <c r="G58" t="s">
        <v>32</v>
      </c>
      <c r="H58" t="s">
        <v>177</v>
      </c>
      <c r="I58" s="2">
        <v>4</v>
      </c>
      <c r="J58" s="2">
        <v>4</v>
      </c>
      <c r="K58" s="2">
        <v>5.0999999999999996</v>
      </c>
      <c r="L58" s="34">
        <v>5</v>
      </c>
      <c r="M58" s="4" t="s">
        <v>26</v>
      </c>
      <c r="N58" s="2" t="s">
        <v>20</v>
      </c>
      <c r="O58" t="s">
        <v>32</v>
      </c>
    </row>
    <row r="59" spans="1:15" x14ac:dyDescent="0.3">
      <c r="A59" t="s">
        <v>8</v>
      </c>
      <c r="B59" t="s">
        <v>124</v>
      </c>
      <c r="C59" t="s">
        <v>149</v>
      </c>
      <c r="D59" t="s">
        <v>150</v>
      </c>
      <c r="E59" t="s">
        <v>32</v>
      </c>
      <c r="F59" t="s">
        <v>32</v>
      </c>
      <c r="G59" t="s">
        <v>32</v>
      </c>
      <c r="H59" t="s">
        <v>177</v>
      </c>
      <c r="I59" s="2">
        <v>0</v>
      </c>
      <c r="J59" s="2">
        <v>-0.1</v>
      </c>
      <c r="K59" s="2">
        <v>2</v>
      </c>
      <c r="L59" s="34">
        <v>1</v>
      </c>
      <c r="M59" s="13" t="s">
        <v>187</v>
      </c>
      <c r="N59" s="2" t="s">
        <v>18</v>
      </c>
      <c r="O59" t="s">
        <v>32</v>
      </c>
    </row>
    <row r="60" spans="1:15" x14ac:dyDescent="0.3">
      <c r="A60" t="s">
        <v>8</v>
      </c>
      <c r="B60" t="s">
        <v>124</v>
      </c>
      <c r="C60" t="s">
        <v>149</v>
      </c>
      <c r="D60" t="s">
        <v>150</v>
      </c>
      <c r="E60" t="s">
        <v>32</v>
      </c>
      <c r="F60" t="s">
        <v>32</v>
      </c>
      <c r="G60" t="s">
        <v>32</v>
      </c>
      <c r="H60" t="s">
        <v>177</v>
      </c>
      <c r="I60" s="2">
        <v>2</v>
      </c>
      <c r="J60" s="2">
        <f t="shared" ref="J60:J82" si="2">I60</f>
        <v>2</v>
      </c>
      <c r="K60" s="2">
        <v>5</v>
      </c>
      <c r="L60" s="34">
        <v>3</v>
      </c>
      <c r="M60" s="4" t="s">
        <v>25</v>
      </c>
      <c r="N60" s="2" t="s">
        <v>22</v>
      </c>
      <c r="O60" t="s">
        <v>32</v>
      </c>
    </row>
    <row r="61" spans="1:15" x14ac:dyDescent="0.3">
      <c r="A61" t="s">
        <v>8</v>
      </c>
      <c r="B61" t="s">
        <v>124</v>
      </c>
      <c r="C61" t="s">
        <v>149</v>
      </c>
      <c r="D61" t="s">
        <v>150</v>
      </c>
      <c r="E61" t="s">
        <v>32</v>
      </c>
      <c r="F61" t="s">
        <v>32</v>
      </c>
      <c r="G61" t="s">
        <v>32</v>
      </c>
      <c r="H61" t="s">
        <v>177</v>
      </c>
      <c r="I61" s="2">
        <v>5</v>
      </c>
      <c r="J61" s="2">
        <f t="shared" si="2"/>
        <v>5</v>
      </c>
      <c r="K61" s="2">
        <v>101</v>
      </c>
      <c r="L61" s="34">
        <v>5</v>
      </c>
      <c r="M61" s="4" t="s">
        <v>29</v>
      </c>
      <c r="N61" s="2" t="s">
        <v>20</v>
      </c>
      <c r="O61" t="s">
        <v>32</v>
      </c>
    </row>
    <row r="62" spans="1:15" x14ac:dyDescent="0.3">
      <c r="A62" t="s">
        <v>37</v>
      </c>
      <c r="B62" t="s">
        <v>124</v>
      </c>
      <c r="C62" t="s">
        <v>148</v>
      </c>
      <c r="D62" t="s">
        <v>206</v>
      </c>
      <c r="E62" t="s">
        <v>32</v>
      </c>
      <c r="F62" t="s">
        <v>32</v>
      </c>
      <c r="G62" t="s">
        <v>32</v>
      </c>
      <c r="H62" t="s">
        <v>177</v>
      </c>
      <c r="I62" s="2">
        <v>0</v>
      </c>
      <c r="J62" s="2">
        <v>-0.1</v>
      </c>
      <c r="K62" s="2">
        <v>0.1</v>
      </c>
      <c r="L62" s="34">
        <v>1</v>
      </c>
      <c r="M62" s="3">
        <v>0</v>
      </c>
      <c r="N62" s="2" t="s">
        <v>18</v>
      </c>
      <c r="O62" t="s">
        <v>32</v>
      </c>
    </row>
    <row r="63" spans="1:15" x14ac:dyDescent="0.3">
      <c r="A63" t="s">
        <v>37</v>
      </c>
      <c r="B63" t="s">
        <v>124</v>
      </c>
      <c r="C63" t="s">
        <v>148</v>
      </c>
      <c r="D63" t="s">
        <v>206</v>
      </c>
      <c r="E63" t="s">
        <v>32</v>
      </c>
      <c r="F63" t="s">
        <v>32</v>
      </c>
      <c r="G63" t="s">
        <v>32</v>
      </c>
      <c r="H63" t="s">
        <v>177</v>
      </c>
      <c r="I63" s="2">
        <v>1</v>
      </c>
      <c r="J63" s="2">
        <v>0.1</v>
      </c>
      <c r="K63" s="2">
        <v>50</v>
      </c>
      <c r="L63" s="34">
        <v>3</v>
      </c>
      <c r="M63" s="3" t="s">
        <v>46</v>
      </c>
      <c r="N63" s="2" t="s">
        <v>22</v>
      </c>
      <c r="O63" t="s">
        <v>32</v>
      </c>
    </row>
    <row r="64" spans="1:15" x14ac:dyDescent="0.3">
      <c r="A64" t="s">
        <v>37</v>
      </c>
      <c r="B64" t="s">
        <v>124</v>
      </c>
      <c r="C64" t="s">
        <v>148</v>
      </c>
      <c r="D64" t="s">
        <v>206</v>
      </c>
      <c r="E64" t="s">
        <v>32</v>
      </c>
      <c r="F64" t="s">
        <v>32</v>
      </c>
      <c r="G64" t="s">
        <v>32</v>
      </c>
      <c r="H64" t="s">
        <v>177</v>
      </c>
      <c r="I64" s="2">
        <v>50</v>
      </c>
      <c r="J64" s="2">
        <f t="shared" si="2"/>
        <v>50</v>
      </c>
      <c r="K64" s="2">
        <v>101</v>
      </c>
      <c r="L64" s="34">
        <v>5</v>
      </c>
      <c r="M64" s="3" t="s">
        <v>50</v>
      </c>
      <c r="N64" s="2" t="s">
        <v>20</v>
      </c>
      <c r="O64" t="s">
        <v>32</v>
      </c>
    </row>
    <row r="65" spans="1:15" x14ac:dyDescent="0.3">
      <c r="A65" t="s">
        <v>58</v>
      </c>
      <c r="B65" t="s">
        <v>124</v>
      </c>
      <c r="C65" s="2" t="s">
        <v>146</v>
      </c>
      <c r="D65" t="s">
        <v>151</v>
      </c>
      <c r="E65" t="s">
        <v>32</v>
      </c>
      <c r="F65" t="s">
        <v>32</v>
      </c>
      <c r="G65" t="s">
        <v>32</v>
      </c>
      <c r="H65" t="s">
        <v>177</v>
      </c>
      <c r="I65" s="2">
        <v>0</v>
      </c>
      <c r="J65" s="2">
        <v>-0.1</v>
      </c>
      <c r="K65" s="2">
        <v>12</v>
      </c>
      <c r="L65" s="34">
        <v>5</v>
      </c>
      <c r="M65" s="3" t="s">
        <v>64</v>
      </c>
      <c r="N65" s="2" t="s">
        <v>20</v>
      </c>
      <c r="O65" t="s">
        <v>32</v>
      </c>
    </row>
    <row r="66" spans="1:15" x14ac:dyDescent="0.3">
      <c r="A66" t="s">
        <v>58</v>
      </c>
      <c r="B66" t="s">
        <v>124</v>
      </c>
      <c r="C66" s="2" t="s">
        <v>146</v>
      </c>
      <c r="D66" t="s">
        <v>151</v>
      </c>
      <c r="E66" t="s">
        <v>32</v>
      </c>
      <c r="F66" t="s">
        <v>32</v>
      </c>
      <c r="G66" t="s">
        <v>32</v>
      </c>
      <c r="H66" t="s">
        <v>177</v>
      </c>
      <c r="I66" s="2">
        <v>12</v>
      </c>
      <c r="J66" s="2">
        <f t="shared" si="2"/>
        <v>12</v>
      </c>
      <c r="K66" s="2">
        <v>20</v>
      </c>
      <c r="L66" s="34">
        <v>3</v>
      </c>
      <c r="M66" s="3" t="s">
        <v>67</v>
      </c>
      <c r="N66" s="2" t="s">
        <v>22</v>
      </c>
      <c r="O66" t="s">
        <v>32</v>
      </c>
    </row>
    <row r="67" spans="1:15" x14ac:dyDescent="0.3">
      <c r="A67" t="s">
        <v>58</v>
      </c>
      <c r="B67" t="s">
        <v>124</v>
      </c>
      <c r="C67" s="2" t="s">
        <v>146</v>
      </c>
      <c r="D67" t="s">
        <v>151</v>
      </c>
      <c r="E67" t="s">
        <v>32</v>
      </c>
      <c r="F67" t="s">
        <v>32</v>
      </c>
      <c r="G67" t="s">
        <v>32</v>
      </c>
      <c r="H67" t="s">
        <v>177</v>
      </c>
      <c r="I67" s="2">
        <v>20</v>
      </c>
      <c r="J67" s="2">
        <f t="shared" si="2"/>
        <v>20</v>
      </c>
      <c r="K67" s="2">
        <v>101</v>
      </c>
      <c r="L67" s="34">
        <v>1</v>
      </c>
      <c r="M67" s="3" t="s">
        <v>70</v>
      </c>
      <c r="N67" s="2" t="s">
        <v>18</v>
      </c>
      <c r="O67" t="s">
        <v>32</v>
      </c>
    </row>
    <row r="68" spans="1:15" x14ac:dyDescent="0.3">
      <c r="A68" s="40" t="s">
        <v>73</v>
      </c>
      <c r="B68" s="40" t="s">
        <v>124</v>
      </c>
      <c r="C68" s="41" t="s">
        <v>146</v>
      </c>
      <c r="D68" s="40" t="s">
        <v>147</v>
      </c>
      <c r="E68" s="40" t="s">
        <v>32</v>
      </c>
      <c r="F68" s="40" t="s">
        <v>32</v>
      </c>
      <c r="G68" s="40" t="s">
        <v>32</v>
      </c>
      <c r="H68" s="40" t="s">
        <v>177</v>
      </c>
      <c r="I68" s="41">
        <v>0</v>
      </c>
      <c r="J68" s="41">
        <v>-0.1</v>
      </c>
      <c r="K68" s="41">
        <v>10</v>
      </c>
      <c r="L68" s="42">
        <v>1</v>
      </c>
      <c r="M68" s="41" t="s">
        <v>77</v>
      </c>
      <c r="N68" s="41" t="s">
        <v>18</v>
      </c>
      <c r="O68" s="40" t="s">
        <v>32</v>
      </c>
    </row>
    <row r="69" spans="1:15" x14ac:dyDescent="0.3">
      <c r="A69" s="40" t="s">
        <v>73</v>
      </c>
      <c r="B69" s="40" t="s">
        <v>124</v>
      </c>
      <c r="C69" s="41" t="s">
        <v>146</v>
      </c>
      <c r="D69" s="40" t="s">
        <v>147</v>
      </c>
      <c r="E69" s="40" t="s">
        <v>32</v>
      </c>
      <c r="F69" s="40" t="s">
        <v>32</v>
      </c>
      <c r="G69" s="40" t="s">
        <v>32</v>
      </c>
      <c r="H69" s="40" t="s">
        <v>177</v>
      </c>
      <c r="I69" s="41">
        <v>10</v>
      </c>
      <c r="J69" s="41">
        <f t="shared" si="2"/>
        <v>10</v>
      </c>
      <c r="K69" s="41">
        <v>20</v>
      </c>
      <c r="L69" s="42">
        <v>3</v>
      </c>
      <c r="M69" s="41" t="s">
        <v>80</v>
      </c>
      <c r="N69" s="41" t="s">
        <v>22</v>
      </c>
      <c r="O69" s="40" t="s">
        <v>32</v>
      </c>
    </row>
    <row r="70" spans="1:15" x14ac:dyDescent="0.3">
      <c r="A70" s="40" t="s">
        <v>73</v>
      </c>
      <c r="B70" s="40" t="s">
        <v>124</v>
      </c>
      <c r="C70" s="41" t="s">
        <v>146</v>
      </c>
      <c r="D70" s="40" t="s">
        <v>147</v>
      </c>
      <c r="E70" s="40" t="s">
        <v>32</v>
      </c>
      <c r="F70" s="40" t="s">
        <v>32</v>
      </c>
      <c r="G70" s="40" t="s">
        <v>32</v>
      </c>
      <c r="H70" s="40" t="s">
        <v>177</v>
      </c>
      <c r="I70" s="41">
        <v>20</v>
      </c>
      <c r="J70" s="41">
        <f t="shared" si="2"/>
        <v>20</v>
      </c>
      <c r="K70" s="41">
        <v>100000</v>
      </c>
      <c r="L70" s="42">
        <v>5</v>
      </c>
      <c r="M70" s="41" t="s">
        <v>83</v>
      </c>
      <c r="N70" s="41" t="s">
        <v>20</v>
      </c>
      <c r="O70" s="40" t="s">
        <v>32</v>
      </c>
    </row>
    <row r="71" spans="1:15" x14ac:dyDescent="0.3">
      <c r="A71" s="40" t="s">
        <v>85</v>
      </c>
      <c r="B71" s="40" t="s">
        <v>124</v>
      </c>
      <c r="C71" s="40" t="s">
        <v>148</v>
      </c>
      <c r="D71" s="40" t="s">
        <v>188</v>
      </c>
      <c r="E71" s="40" t="s">
        <v>32</v>
      </c>
      <c r="F71" s="40" t="s">
        <v>32</v>
      </c>
      <c r="G71" s="40" t="s">
        <v>32</v>
      </c>
      <c r="H71" s="40" t="s">
        <v>177</v>
      </c>
      <c r="I71" s="41">
        <v>0</v>
      </c>
      <c r="J71" s="41">
        <v>-0.1</v>
      </c>
      <c r="K71" s="41">
        <v>15</v>
      </c>
      <c r="L71" s="42">
        <v>5</v>
      </c>
      <c r="M71" s="43" t="s">
        <v>87</v>
      </c>
      <c r="N71" s="41" t="s">
        <v>20</v>
      </c>
      <c r="O71" s="40" t="s">
        <v>32</v>
      </c>
    </row>
    <row r="72" spans="1:15" x14ac:dyDescent="0.3">
      <c r="A72" s="40" t="s">
        <v>85</v>
      </c>
      <c r="B72" s="40" t="s">
        <v>124</v>
      </c>
      <c r="C72" s="40" t="s">
        <v>148</v>
      </c>
      <c r="D72" s="40" t="s">
        <v>188</v>
      </c>
      <c r="E72" s="40" t="s">
        <v>32</v>
      </c>
      <c r="F72" s="40" t="s">
        <v>32</v>
      </c>
      <c r="G72" s="40" t="s">
        <v>32</v>
      </c>
      <c r="H72" s="40" t="s">
        <v>177</v>
      </c>
      <c r="I72" s="41">
        <v>15</v>
      </c>
      <c r="J72" s="41">
        <f t="shared" si="2"/>
        <v>15</v>
      </c>
      <c r="K72" s="41">
        <v>30</v>
      </c>
      <c r="L72" s="42">
        <v>3</v>
      </c>
      <c r="M72" s="43" t="s">
        <v>90</v>
      </c>
      <c r="N72" s="41" t="s">
        <v>22</v>
      </c>
      <c r="O72" s="40" t="s">
        <v>32</v>
      </c>
    </row>
    <row r="73" spans="1:15" x14ac:dyDescent="0.3">
      <c r="A73" s="40" t="s">
        <v>85</v>
      </c>
      <c r="B73" s="40" t="s">
        <v>124</v>
      </c>
      <c r="C73" s="40" t="s">
        <v>148</v>
      </c>
      <c r="D73" s="40" t="s">
        <v>188</v>
      </c>
      <c r="E73" s="40" t="s">
        <v>32</v>
      </c>
      <c r="F73" s="40" t="s">
        <v>32</v>
      </c>
      <c r="G73" s="40" t="s">
        <v>32</v>
      </c>
      <c r="H73" s="40" t="s">
        <v>177</v>
      </c>
      <c r="I73" s="41">
        <v>30</v>
      </c>
      <c r="J73" s="41">
        <f t="shared" si="2"/>
        <v>30</v>
      </c>
      <c r="K73" s="41">
        <v>101</v>
      </c>
      <c r="L73" s="42">
        <v>1</v>
      </c>
      <c r="M73" s="43" t="s">
        <v>92</v>
      </c>
      <c r="N73" s="41" t="s">
        <v>18</v>
      </c>
      <c r="O73" s="40" t="s">
        <v>32</v>
      </c>
    </row>
    <row r="74" spans="1:15" x14ac:dyDescent="0.3">
      <c r="A74" s="40" t="s">
        <v>14</v>
      </c>
      <c r="B74" s="40" t="s">
        <v>141</v>
      </c>
      <c r="C74" s="40" t="s">
        <v>167</v>
      </c>
      <c r="D74" s="40" t="s">
        <v>168</v>
      </c>
      <c r="E74" s="40" t="s">
        <v>32</v>
      </c>
      <c r="F74" s="40" t="s">
        <v>32</v>
      </c>
      <c r="G74" s="40" t="s">
        <v>32</v>
      </c>
      <c r="H74" s="40" t="s">
        <v>177</v>
      </c>
      <c r="I74" s="41">
        <v>0</v>
      </c>
      <c r="J74" s="41">
        <f t="shared" si="2"/>
        <v>0</v>
      </c>
      <c r="K74" s="41">
        <v>12</v>
      </c>
      <c r="L74" s="42">
        <v>5</v>
      </c>
      <c r="M74" s="41" t="str">
        <f>"&lt;" &amp;I75 &amp;" deg"</f>
        <v>&lt;12 deg</v>
      </c>
      <c r="N74" s="41" t="s">
        <v>20</v>
      </c>
      <c r="O74" s="44" t="s">
        <v>5</v>
      </c>
    </row>
    <row r="75" spans="1:15" x14ac:dyDescent="0.3">
      <c r="A75" s="40" t="s">
        <v>14</v>
      </c>
      <c r="B75" s="40" t="s">
        <v>141</v>
      </c>
      <c r="C75" s="40" t="s">
        <v>167</v>
      </c>
      <c r="D75" s="40" t="s">
        <v>168</v>
      </c>
      <c r="E75" s="40" t="s">
        <v>32</v>
      </c>
      <c r="F75" s="40" t="s">
        <v>32</v>
      </c>
      <c r="G75" s="40" t="s">
        <v>32</v>
      </c>
      <c r="H75" s="40" t="s">
        <v>177</v>
      </c>
      <c r="I75" s="41">
        <v>12</v>
      </c>
      <c r="J75" s="41">
        <f t="shared" si="2"/>
        <v>12</v>
      </c>
      <c r="K75" s="41">
        <v>14</v>
      </c>
      <c r="L75" s="42">
        <v>3</v>
      </c>
      <c r="M75" s="41" t="str">
        <f>I75&amp;"-"&amp;I76&amp;" deg"</f>
        <v>12-14 deg</v>
      </c>
      <c r="N75" s="41" t="s">
        <v>22</v>
      </c>
      <c r="O75" s="44" t="s">
        <v>5</v>
      </c>
    </row>
    <row r="76" spans="1:15" x14ac:dyDescent="0.3">
      <c r="A76" s="40" t="s">
        <v>14</v>
      </c>
      <c r="B76" s="40" t="s">
        <v>141</v>
      </c>
      <c r="C76" s="40" t="s">
        <v>167</v>
      </c>
      <c r="D76" s="40" t="s">
        <v>168</v>
      </c>
      <c r="E76" s="40" t="s">
        <v>32</v>
      </c>
      <c r="F76" s="40" t="s">
        <v>32</v>
      </c>
      <c r="G76" s="40" t="s">
        <v>32</v>
      </c>
      <c r="H76" s="40" t="s">
        <v>177</v>
      </c>
      <c r="I76" s="41">
        <v>14</v>
      </c>
      <c r="J76" s="41">
        <f t="shared" si="2"/>
        <v>14</v>
      </c>
      <c r="K76" s="41">
        <v>1000</v>
      </c>
      <c r="L76" s="42">
        <v>1</v>
      </c>
      <c r="M76" s="41" t="str">
        <f>"&gt;" &amp;I76 &amp;" deg"</f>
        <v>&gt;14 deg</v>
      </c>
      <c r="N76" s="41" t="s">
        <v>18</v>
      </c>
      <c r="O76" s="44" t="s">
        <v>5</v>
      </c>
    </row>
    <row r="77" spans="1:15" x14ac:dyDescent="0.3">
      <c r="A77" s="40" t="s">
        <v>35</v>
      </c>
      <c r="B77" s="40" t="s">
        <v>141</v>
      </c>
      <c r="C77" s="40" t="s">
        <v>170</v>
      </c>
      <c r="D77" s="40" t="s">
        <v>168</v>
      </c>
      <c r="E77" s="40" t="s">
        <v>32</v>
      </c>
      <c r="F77" s="40" t="s">
        <v>32</v>
      </c>
      <c r="G77" s="40" t="s">
        <v>32</v>
      </c>
      <c r="H77" s="40" t="s">
        <v>177</v>
      </c>
      <c r="I77" s="41">
        <v>0</v>
      </c>
      <c r="J77" s="41">
        <f t="shared" si="2"/>
        <v>0</v>
      </c>
      <c r="K77" s="41">
        <v>10</v>
      </c>
      <c r="L77" s="42">
        <v>5</v>
      </c>
      <c r="M77" s="41" t="s">
        <v>42</v>
      </c>
      <c r="N77" s="41" t="s">
        <v>20</v>
      </c>
      <c r="O77" s="44" t="s">
        <v>5</v>
      </c>
    </row>
    <row r="78" spans="1:15" x14ac:dyDescent="0.3">
      <c r="A78" s="40" t="s">
        <v>35</v>
      </c>
      <c r="B78" s="40" t="s">
        <v>141</v>
      </c>
      <c r="C78" s="40" t="s">
        <v>170</v>
      </c>
      <c r="D78" s="40" t="s">
        <v>168</v>
      </c>
      <c r="E78" s="40" t="s">
        <v>32</v>
      </c>
      <c r="F78" s="40" t="s">
        <v>32</v>
      </c>
      <c r="G78" s="40" t="s">
        <v>32</v>
      </c>
      <c r="H78" s="40" t="s">
        <v>177</v>
      </c>
      <c r="I78" s="41">
        <v>10</v>
      </c>
      <c r="J78" s="41">
        <f t="shared" si="2"/>
        <v>10</v>
      </c>
      <c r="K78" s="41">
        <v>14</v>
      </c>
      <c r="L78" s="42">
        <v>3</v>
      </c>
      <c r="M78" s="41" t="s">
        <v>45</v>
      </c>
      <c r="N78" s="41" t="s">
        <v>22</v>
      </c>
      <c r="O78" s="44" t="s">
        <v>5</v>
      </c>
    </row>
    <row r="79" spans="1:15" x14ac:dyDescent="0.3">
      <c r="A79" s="40" t="s">
        <v>35</v>
      </c>
      <c r="B79" s="40" t="s">
        <v>141</v>
      </c>
      <c r="C79" s="40" t="s">
        <v>170</v>
      </c>
      <c r="D79" s="40" t="s">
        <v>168</v>
      </c>
      <c r="E79" s="40" t="s">
        <v>32</v>
      </c>
      <c r="F79" s="40" t="s">
        <v>32</v>
      </c>
      <c r="G79" s="40" t="s">
        <v>32</v>
      </c>
      <c r="H79" s="40" t="s">
        <v>177</v>
      </c>
      <c r="I79" s="41">
        <v>14</v>
      </c>
      <c r="J79" s="41">
        <f t="shared" si="2"/>
        <v>14</v>
      </c>
      <c r="K79" s="41">
        <v>1000</v>
      </c>
      <c r="L79" s="42">
        <v>1</v>
      </c>
      <c r="M79" s="41" t="s">
        <v>48</v>
      </c>
      <c r="N79" s="41" t="s">
        <v>18</v>
      </c>
      <c r="O79" s="44" t="s">
        <v>5</v>
      </c>
    </row>
    <row r="80" spans="1:15" x14ac:dyDescent="0.3">
      <c r="A80" s="40" t="s">
        <v>55</v>
      </c>
      <c r="B80" s="40" t="s">
        <v>141</v>
      </c>
      <c r="C80" s="40" t="s">
        <v>185</v>
      </c>
      <c r="D80" s="40" t="s">
        <v>168</v>
      </c>
      <c r="E80" s="40" t="s">
        <v>32</v>
      </c>
      <c r="F80" s="40" t="s">
        <v>32</v>
      </c>
      <c r="G80" s="40" t="s">
        <v>32</v>
      </c>
      <c r="H80" s="40" t="s">
        <v>177</v>
      </c>
      <c r="I80" s="41">
        <v>0</v>
      </c>
      <c r="J80" s="41">
        <f t="shared" si="2"/>
        <v>0</v>
      </c>
      <c r="K80" s="41">
        <v>16</v>
      </c>
      <c r="L80" s="42">
        <v>5</v>
      </c>
      <c r="M80" s="41" t="s">
        <v>182</v>
      </c>
      <c r="N80" s="41" t="s">
        <v>20</v>
      </c>
      <c r="O80" s="44" t="s">
        <v>5</v>
      </c>
    </row>
    <row r="81" spans="1:15" x14ac:dyDescent="0.3">
      <c r="A81" s="40" t="s">
        <v>55</v>
      </c>
      <c r="B81" s="40" t="s">
        <v>141</v>
      </c>
      <c r="C81" s="40" t="s">
        <v>185</v>
      </c>
      <c r="D81" s="40" t="s">
        <v>168</v>
      </c>
      <c r="E81" s="40" t="s">
        <v>32</v>
      </c>
      <c r="F81" s="40" t="s">
        <v>32</v>
      </c>
      <c r="G81" s="40" t="s">
        <v>32</v>
      </c>
      <c r="H81" s="40" t="s">
        <v>177</v>
      </c>
      <c r="I81" s="41">
        <v>16</v>
      </c>
      <c r="J81" s="41">
        <f t="shared" si="2"/>
        <v>16</v>
      </c>
      <c r="K81" s="41">
        <v>22</v>
      </c>
      <c r="L81" s="42">
        <v>3</v>
      </c>
      <c r="M81" s="41" t="s">
        <v>183</v>
      </c>
      <c r="N81" s="41" t="s">
        <v>22</v>
      </c>
      <c r="O81" s="44" t="s">
        <v>5</v>
      </c>
    </row>
    <row r="82" spans="1:15" x14ac:dyDescent="0.3">
      <c r="A82" s="40" t="s">
        <v>55</v>
      </c>
      <c r="B82" s="40" t="s">
        <v>141</v>
      </c>
      <c r="C82" s="40" t="s">
        <v>185</v>
      </c>
      <c r="D82" s="40" t="s">
        <v>168</v>
      </c>
      <c r="E82" s="40" t="s">
        <v>32</v>
      </c>
      <c r="F82" s="40" t="s">
        <v>32</v>
      </c>
      <c r="G82" s="40" t="s">
        <v>32</v>
      </c>
      <c r="H82" s="40" t="s">
        <v>177</v>
      </c>
      <c r="I82" s="41">
        <v>22</v>
      </c>
      <c r="J82" s="41">
        <f t="shared" si="2"/>
        <v>22</v>
      </c>
      <c r="K82" s="41">
        <v>1000</v>
      </c>
      <c r="L82" s="42">
        <v>1</v>
      </c>
      <c r="M82" s="41" t="s">
        <v>184</v>
      </c>
      <c r="N82" s="41" t="s">
        <v>18</v>
      </c>
      <c r="O82" s="44" t="s">
        <v>5</v>
      </c>
    </row>
    <row r="83" spans="1:15" s="40" customFormat="1" x14ac:dyDescent="0.3">
      <c r="A83" s="40" t="s">
        <v>190</v>
      </c>
      <c r="B83" s="40" t="s">
        <v>124</v>
      </c>
      <c r="C83" s="40" t="s">
        <v>148</v>
      </c>
      <c r="D83" s="40" t="s">
        <v>189</v>
      </c>
      <c r="E83" s="40" t="s">
        <v>32</v>
      </c>
      <c r="F83" s="40" t="s">
        <v>32</v>
      </c>
      <c r="G83" s="40" t="s">
        <v>32</v>
      </c>
      <c r="H83" s="40" t="s">
        <v>177</v>
      </c>
      <c r="I83" s="41">
        <v>99</v>
      </c>
      <c r="J83" s="40">
        <v>99</v>
      </c>
      <c r="K83" s="41">
        <v>100</v>
      </c>
      <c r="L83" s="45">
        <v>1</v>
      </c>
      <c r="M83" s="41" t="s">
        <v>191</v>
      </c>
      <c r="N83" s="41" t="s">
        <v>18</v>
      </c>
      <c r="O83" s="40" t="s">
        <v>194</v>
      </c>
    </row>
    <row r="84" spans="1:15" s="40" customFormat="1" x14ac:dyDescent="0.3">
      <c r="A84" s="40" t="s">
        <v>190</v>
      </c>
      <c r="B84" s="40" t="s">
        <v>124</v>
      </c>
      <c r="C84" s="40" t="s">
        <v>148</v>
      </c>
      <c r="D84" s="40" t="s">
        <v>189</v>
      </c>
      <c r="E84" s="40" t="s">
        <v>32</v>
      </c>
      <c r="F84" s="40" t="s">
        <v>32</v>
      </c>
      <c r="G84" s="40" t="s">
        <v>32</v>
      </c>
      <c r="H84" s="40" t="s">
        <v>177</v>
      </c>
      <c r="I84" s="41">
        <v>50</v>
      </c>
      <c r="J84">
        <v>50</v>
      </c>
      <c r="K84" s="41">
        <v>99</v>
      </c>
      <c r="L84" s="35">
        <v>3</v>
      </c>
      <c r="M84" s="41" t="s">
        <v>192</v>
      </c>
      <c r="N84" s="41" t="s">
        <v>22</v>
      </c>
      <c r="O84" s="40" t="s">
        <v>194</v>
      </c>
    </row>
    <row r="85" spans="1:15" s="40" customFormat="1" x14ac:dyDescent="0.3">
      <c r="A85" s="40" t="s">
        <v>190</v>
      </c>
      <c r="B85" s="40" t="s">
        <v>124</v>
      </c>
      <c r="C85" s="40" t="s">
        <v>148</v>
      </c>
      <c r="D85" s="40" t="s">
        <v>189</v>
      </c>
      <c r="E85" s="40" t="s">
        <v>32</v>
      </c>
      <c r="F85" s="40" t="s">
        <v>32</v>
      </c>
      <c r="G85" s="40" t="s">
        <v>32</v>
      </c>
      <c r="H85" s="40" t="s">
        <v>177</v>
      </c>
      <c r="I85" s="41">
        <v>0</v>
      </c>
      <c r="J85">
        <v>0</v>
      </c>
      <c r="K85" s="41">
        <v>50</v>
      </c>
      <c r="L85" s="35">
        <v>5</v>
      </c>
      <c r="M85" s="41" t="s">
        <v>193</v>
      </c>
      <c r="N85" s="41" t="s">
        <v>20</v>
      </c>
      <c r="O85" s="40" t="s">
        <v>194</v>
      </c>
    </row>
    <row r="86" spans="1:15" s="40" customFormat="1" x14ac:dyDescent="0.3">
      <c r="A86" s="40" t="s">
        <v>15</v>
      </c>
      <c r="B86" s="40" t="s">
        <v>142</v>
      </c>
      <c r="D86" s="40" t="s">
        <v>174</v>
      </c>
      <c r="E86" s="40" t="s">
        <v>32</v>
      </c>
      <c r="F86" t="s">
        <v>32</v>
      </c>
      <c r="G86" t="s">
        <v>32</v>
      </c>
      <c r="H86" t="s">
        <v>176</v>
      </c>
      <c r="I86" s="41" t="s">
        <v>24</v>
      </c>
      <c r="J86" s="41" t="s">
        <v>32</v>
      </c>
      <c r="K86" s="41" t="s">
        <v>32</v>
      </c>
      <c r="L86" s="42">
        <v>1</v>
      </c>
      <c r="M86" s="41" t="s">
        <v>186</v>
      </c>
      <c r="N86" s="41" t="s">
        <v>32</v>
      </c>
      <c r="O86" s="40" t="s">
        <v>32</v>
      </c>
    </row>
    <row r="87" spans="1:15" s="40" customFormat="1" x14ac:dyDescent="0.3">
      <c r="A87" s="40" t="s">
        <v>15</v>
      </c>
      <c r="B87" s="40" t="s">
        <v>142</v>
      </c>
      <c r="D87" s="40" t="s">
        <v>174</v>
      </c>
      <c r="E87" s="40" t="s">
        <v>32</v>
      </c>
      <c r="F87" t="s">
        <v>32</v>
      </c>
      <c r="G87" t="s">
        <v>32</v>
      </c>
      <c r="H87" t="s">
        <v>176</v>
      </c>
      <c r="I87" s="41" t="s">
        <v>28</v>
      </c>
      <c r="J87" s="41" t="s">
        <v>32</v>
      </c>
      <c r="K87" s="41" t="s">
        <v>32</v>
      </c>
      <c r="L87" s="42">
        <v>3</v>
      </c>
      <c r="M87" s="41" t="s">
        <v>186</v>
      </c>
      <c r="N87" s="41" t="s">
        <v>32</v>
      </c>
      <c r="O87" s="40" t="s">
        <v>32</v>
      </c>
    </row>
    <row r="88" spans="1:15" s="40" customFormat="1" x14ac:dyDescent="0.3">
      <c r="A88" s="40" t="s">
        <v>15</v>
      </c>
      <c r="B88" s="40" t="s">
        <v>142</v>
      </c>
      <c r="D88" s="40" t="s">
        <v>174</v>
      </c>
      <c r="E88" s="40" t="s">
        <v>32</v>
      </c>
      <c r="F88" t="s">
        <v>32</v>
      </c>
      <c r="G88" t="s">
        <v>32</v>
      </c>
      <c r="H88" t="s">
        <v>176</v>
      </c>
      <c r="I88" s="41" t="s">
        <v>31</v>
      </c>
      <c r="J88" s="41" t="s">
        <v>32</v>
      </c>
      <c r="K88" s="41" t="s">
        <v>32</v>
      </c>
      <c r="L88" s="42">
        <v>5</v>
      </c>
      <c r="M88" s="41" t="s">
        <v>32</v>
      </c>
      <c r="N88" s="41" t="s">
        <v>32</v>
      </c>
      <c r="O88" s="40" t="s">
        <v>32</v>
      </c>
    </row>
    <row r="89" spans="1:15" s="40" customFormat="1" x14ac:dyDescent="0.3">
      <c r="A89" t="s">
        <v>36</v>
      </c>
      <c r="B89" t="s">
        <v>142</v>
      </c>
      <c r="C89" t="s">
        <v>171</v>
      </c>
      <c r="D89" t="s">
        <v>169</v>
      </c>
      <c r="E89" t="s">
        <v>32</v>
      </c>
      <c r="F89" t="s">
        <v>32</v>
      </c>
      <c r="G89" t="s">
        <v>32</v>
      </c>
      <c r="H89" t="s">
        <v>176</v>
      </c>
      <c r="I89" s="3" t="s">
        <v>32</v>
      </c>
      <c r="J89" s="41" t="s">
        <v>32</v>
      </c>
      <c r="K89" s="41" t="s">
        <v>32</v>
      </c>
      <c r="L89" s="34" t="s">
        <v>32</v>
      </c>
      <c r="M89" s="2" t="s">
        <v>32</v>
      </c>
      <c r="N89" s="2" t="s">
        <v>20</v>
      </c>
      <c r="O89" t="s">
        <v>32</v>
      </c>
    </row>
    <row r="90" spans="1:15" s="40" customFormat="1" x14ac:dyDescent="0.3">
      <c r="A90" t="s">
        <v>36</v>
      </c>
      <c r="B90" t="s">
        <v>142</v>
      </c>
      <c r="C90" t="s">
        <v>171</v>
      </c>
      <c r="D90" t="s">
        <v>169</v>
      </c>
      <c r="E90" t="s">
        <v>32</v>
      </c>
      <c r="F90" t="s">
        <v>32</v>
      </c>
      <c r="G90" t="s">
        <v>32</v>
      </c>
      <c r="H90" t="s">
        <v>176</v>
      </c>
      <c r="I90" s="3">
        <v>1</v>
      </c>
      <c r="J90" s="41" t="s">
        <v>32</v>
      </c>
      <c r="K90" s="41" t="s">
        <v>32</v>
      </c>
      <c r="L90" s="34">
        <v>5</v>
      </c>
      <c r="M90" s="2" t="s">
        <v>32</v>
      </c>
      <c r="N90" s="2" t="s">
        <v>20</v>
      </c>
      <c r="O90" t="s">
        <v>32</v>
      </c>
    </row>
    <row r="91" spans="1:15" s="40" customFormat="1" x14ac:dyDescent="0.3">
      <c r="A91" t="s">
        <v>36</v>
      </c>
      <c r="B91" t="s">
        <v>142</v>
      </c>
      <c r="C91" t="s">
        <v>171</v>
      </c>
      <c r="D91" t="s">
        <v>169</v>
      </c>
      <c r="E91" t="s">
        <v>32</v>
      </c>
      <c r="F91" t="s">
        <v>32</v>
      </c>
      <c r="G91" t="s">
        <v>32</v>
      </c>
      <c r="H91" t="s">
        <v>176</v>
      </c>
      <c r="I91" s="3">
        <v>2</v>
      </c>
      <c r="J91" s="41" t="s">
        <v>32</v>
      </c>
      <c r="K91" s="41" t="s">
        <v>32</v>
      </c>
      <c r="L91" s="34">
        <v>3</v>
      </c>
      <c r="M91" s="2" t="s">
        <v>32</v>
      </c>
      <c r="N91" s="2" t="s">
        <v>49</v>
      </c>
      <c r="O91" t="s">
        <v>32</v>
      </c>
    </row>
    <row r="92" spans="1:15" s="40" customFormat="1" x14ac:dyDescent="0.3">
      <c r="A92" t="s">
        <v>36</v>
      </c>
      <c r="B92" t="s">
        <v>142</v>
      </c>
      <c r="C92" t="s">
        <v>171</v>
      </c>
      <c r="D92" t="s">
        <v>169</v>
      </c>
      <c r="E92" t="s">
        <v>32</v>
      </c>
      <c r="F92" t="s">
        <v>32</v>
      </c>
      <c r="G92" t="s">
        <v>32</v>
      </c>
      <c r="H92" t="s">
        <v>176</v>
      </c>
      <c r="I92" s="3" t="s">
        <v>51</v>
      </c>
      <c r="J92" s="41" t="s">
        <v>32</v>
      </c>
      <c r="K92" s="41" t="s">
        <v>32</v>
      </c>
      <c r="L92" s="34">
        <v>1</v>
      </c>
      <c r="M92" s="2" t="s">
        <v>32</v>
      </c>
      <c r="N92" s="2" t="s">
        <v>18</v>
      </c>
      <c r="O92" s="2" t="s">
        <v>52</v>
      </c>
    </row>
    <row r="93" spans="1:15" s="40" customFormat="1" x14ac:dyDescent="0.3">
      <c r="A93" t="s">
        <v>36</v>
      </c>
      <c r="B93" t="s">
        <v>142</v>
      </c>
      <c r="C93" t="s">
        <v>171</v>
      </c>
      <c r="D93" t="s">
        <v>169</v>
      </c>
      <c r="E93" t="s">
        <v>32</v>
      </c>
      <c r="F93" t="s">
        <v>32</v>
      </c>
      <c r="G93" t="s">
        <v>32</v>
      </c>
      <c r="H93" t="s">
        <v>176</v>
      </c>
      <c r="I93" s="3" t="s">
        <v>56</v>
      </c>
      <c r="J93" s="41" t="s">
        <v>32</v>
      </c>
      <c r="K93" s="41" t="s">
        <v>32</v>
      </c>
      <c r="L93" s="34">
        <v>1</v>
      </c>
      <c r="M93" s="2" t="s">
        <v>32</v>
      </c>
      <c r="N93" s="2" t="s">
        <v>18</v>
      </c>
      <c r="O93" s="2" t="s">
        <v>57</v>
      </c>
    </row>
    <row r="94" spans="1:15" s="40" customFormat="1" x14ac:dyDescent="0.3">
      <c r="A94" t="s">
        <v>36</v>
      </c>
      <c r="B94" t="s">
        <v>142</v>
      </c>
      <c r="C94" t="s">
        <v>171</v>
      </c>
      <c r="D94" t="s">
        <v>169</v>
      </c>
      <c r="E94" t="s">
        <v>32</v>
      </c>
      <c r="F94" t="s">
        <v>32</v>
      </c>
      <c r="G94" t="s">
        <v>32</v>
      </c>
      <c r="H94" t="s">
        <v>176</v>
      </c>
      <c r="I94" s="3" t="s">
        <v>59</v>
      </c>
      <c r="J94" s="41" t="s">
        <v>32</v>
      </c>
      <c r="K94" s="41" t="s">
        <v>32</v>
      </c>
      <c r="L94" s="34">
        <v>1</v>
      </c>
      <c r="M94" s="2" t="s">
        <v>32</v>
      </c>
      <c r="N94" s="2" t="s">
        <v>18</v>
      </c>
      <c r="O94" s="2" t="s">
        <v>60</v>
      </c>
    </row>
    <row r="95" spans="1:15" s="40" customFormat="1" x14ac:dyDescent="0.3">
      <c r="A95" t="s">
        <v>36</v>
      </c>
      <c r="B95" t="s">
        <v>142</v>
      </c>
      <c r="C95" t="s">
        <v>171</v>
      </c>
      <c r="D95" t="s">
        <v>169</v>
      </c>
      <c r="E95" t="s">
        <v>32</v>
      </c>
      <c r="F95" t="s">
        <v>32</v>
      </c>
      <c r="G95" t="s">
        <v>32</v>
      </c>
      <c r="H95" t="s">
        <v>176</v>
      </c>
      <c r="I95" s="3">
        <v>5</v>
      </c>
      <c r="J95" s="41" t="s">
        <v>32</v>
      </c>
      <c r="K95" s="41" t="s">
        <v>32</v>
      </c>
      <c r="L95" s="34">
        <v>1</v>
      </c>
      <c r="M95" s="2" t="s">
        <v>32</v>
      </c>
      <c r="N95" s="2" t="s">
        <v>18</v>
      </c>
      <c r="O95" s="2" t="s">
        <v>63</v>
      </c>
    </row>
    <row r="96" spans="1:15" s="40" customFormat="1" x14ac:dyDescent="0.3">
      <c r="A96" t="s">
        <v>7</v>
      </c>
      <c r="B96" t="s">
        <v>144</v>
      </c>
      <c r="C96" t="s">
        <v>144</v>
      </c>
      <c r="D96" t="s">
        <v>207</v>
      </c>
      <c r="E96" t="s">
        <v>32</v>
      </c>
      <c r="F96" t="s">
        <v>32</v>
      </c>
      <c r="G96" t="s">
        <v>32</v>
      </c>
      <c r="H96" t="s">
        <v>176</v>
      </c>
      <c r="I96" s="2" t="s">
        <v>20</v>
      </c>
      <c r="J96" s="2" t="s">
        <v>32</v>
      </c>
      <c r="K96" s="2" t="s">
        <v>32</v>
      </c>
      <c r="L96" s="34">
        <v>5</v>
      </c>
      <c r="M96" t="s">
        <v>32</v>
      </c>
      <c r="N96" t="s">
        <v>32</v>
      </c>
      <c r="O96" t="s">
        <v>32</v>
      </c>
    </row>
    <row r="97" spans="1:15" s="40" customFormat="1" x14ac:dyDescent="0.3">
      <c r="A97" t="s">
        <v>7</v>
      </c>
      <c r="B97" t="s">
        <v>144</v>
      </c>
      <c r="C97" t="s">
        <v>144</v>
      </c>
      <c r="D97" t="s">
        <v>207</v>
      </c>
      <c r="E97" t="s">
        <v>32</v>
      </c>
      <c r="F97" t="s">
        <v>32</v>
      </c>
      <c r="G97" t="s">
        <v>32</v>
      </c>
      <c r="H97" t="s">
        <v>176</v>
      </c>
      <c r="I97" s="2" t="s">
        <v>22</v>
      </c>
      <c r="J97" s="2" t="s">
        <v>32</v>
      </c>
      <c r="K97" s="2" t="s">
        <v>32</v>
      </c>
      <c r="L97" s="34">
        <v>3</v>
      </c>
      <c r="M97" t="s">
        <v>32</v>
      </c>
      <c r="N97" t="s">
        <v>32</v>
      </c>
      <c r="O97" t="s">
        <v>32</v>
      </c>
    </row>
    <row r="98" spans="1:15" s="40" customFormat="1" x14ac:dyDescent="0.3">
      <c r="A98" t="s">
        <v>7</v>
      </c>
      <c r="B98" t="s">
        <v>144</v>
      </c>
      <c r="C98" t="s">
        <v>144</v>
      </c>
      <c r="D98" t="s">
        <v>207</v>
      </c>
      <c r="E98" t="s">
        <v>32</v>
      </c>
      <c r="F98" t="s">
        <v>32</v>
      </c>
      <c r="G98" t="s">
        <v>32</v>
      </c>
      <c r="H98" t="s">
        <v>176</v>
      </c>
      <c r="I98" s="2" t="s">
        <v>18</v>
      </c>
      <c r="J98" s="2" t="s">
        <v>32</v>
      </c>
      <c r="K98" s="2" t="s">
        <v>32</v>
      </c>
      <c r="L98" s="34">
        <v>1</v>
      </c>
      <c r="M98" t="s">
        <v>32</v>
      </c>
      <c r="N98" t="s">
        <v>32</v>
      </c>
      <c r="O98" t="s">
        <v>32</v>
      </c>
    </row>
    <row r="99" spans="1:15" x14ac:dyDescent="0.3">
      <c r="A99" t="s">
        <v>7</v>
      </c>
      <c r="B99" t="s">
        <v>144</v>
      </c>
      <c r="C99" t="s">
        <v>144</v>
      </c>
      <c r="D99" t="s">
        <v>207</v>
      </c>
      <c r="E99" t="s">
        <v>32</v>
      </c>
      <c r="F99" t="s">
        <v>32</v>
      </c>
      <c r="G99" t="s">
        <v>32</v>
      </c>
      <c r="H99" t="s">
        <v>176</v>
      </c>
      <c r="I99" s="2" t="s">
        <v>32</v>
      </c>
      <c r="J99" s="2" t="s">
        <v>32</v>
      </c>
      <c r="K99" s="2" t="s">
        <v>32</v>
      </c>
      <c r="L99" s="34" t="s">
        <v>32</v>
      </c>
      <c r="M99" t="s">
        <v>32</v>
      </c>
      <c r="N99" t="s">
        <v>32</v>
      </c>
      <c r="O99" t="s">
        <v>32</v>
      </c>
    </row>
    <row r="100" spans="1:15" x14ac:dyDescent="0.3">
      <c r="A100" t="s">
        <v>172</v>
      </c>
      <c r="B100" t="s">
        <v>172</v>
      </c>
      <c r="C100" t="s">
        <v>144</v>
      </c>
      <c r="D100" t="s">
        <v>173</v>
      </c>
      <c r="E100" t="s">
        <v>32</v>
      </c>
      <c r="F100" t="s">
        <v>32</v>
      </c>
      <c r="G100" t="s">
        <v>32</v>
      </c>
      <c r="H100" t="s">
        <v>176</v>
      </c>
      <c r="I100" s="3" t="s">
        <v>32</v>
      </c>
      <c r="J100" s="41" t="s">
        <v>32</v>
      </c>
      <c r="K100" s="41" t="s">
        <v>32</v>
      </c>
      <c r="L100" s="35">
        <v>5</v>
      </c>
      <c r="M100" s="2" t="s">
        <v>32</v>
      </c>
      <c r="N100" s="2" t="s">
        <v>32</v>
      </c>
      <c r="O100" s="2" t="s">
        <v>32</v>
      </c>
    </row>
    <row r="101" spans="1:15" x14ac:dyDescent="0.3">
      <c r="A101" t="s">
        <v>7</v>
      </c>
      <c r="B101" t="s">
        <v>144</v>
      </c>
      <c r="C101" t="s">
        <v>144</v>
      </c>
      <c r="D101" t="s">
        <v>195</v>
      </c>
      <c r="E101" t="s">
        <v>32</v>
      </c>
      <c r="F101" t="s">
        <v>32</v>
      </c>
      <c r="G101" t="s">
        <v>32</v>
      </c>
      <c r="H101" t="s">
        <v>176</v>
      </c>
      <c r="I101">
        <v>1</v>
      </c>
      <c r="J101" s="2" t="s">
        <v>32</v>
      </c>
      <c r="K101" s="2" t="s">
        <v>32</v>
      </c>
      <c r="L101" s="35">
        <v>1</v>
      </c>
      <c r="M101" t="s">
        <v>32</v>
      </c>
      <c r="N101" t="s">
        <v>32</v>
      </c>
      <c r="O101" t="s">
        <v>196</v>
      </c>
    </row>
    <row r="102" spans="1:15" x14ac:dyDescent="0.3">
      <c r="A102" t="s">
        <v>7</v>
      </c>
      <c r="B102" t="s">
        <v>144</v>
      </c>
      <c r="C102" t="s">
        <v>144</v>
      </c>
      <c r="D102" t="s">
        <v>195</v>
      </c>
      <c r="E102" t="s">
        <v>32</v>
      </c>
      <c r="F102" t="s">
        <v>32</v>
      </c>
      <c r="G102" t="s">
        <v>32</v>
      </c>
      <c r="H102" t="s">
        <v>176</v>
      </c>
      <c r="I102">
        <v>3</v>
      </c>
      <c r="J102" s="2" t="s">
        <v>32</v>
      </c>
      <c r="K102" s="2" t="s">
        <v>32</v>
      </c>
      <c r="L102" s="35">
        <v>3</v>
      </c>
      <c r="M102" t="s">
        <v>32</v>
      </c>
      <c r="N102" t="s">
        <v>32</v>
      </c>
      <c r="O102" t="s">
        <v>196</v>
      </c>
    </row>
    <row r="103" spans="1:15" x14ac:dyDescent="0.3">
      <c r="A103" t="s">
        <v>7</v>
      </c>
      <c r="B103" t="s">
        <v>144</v>
      </c>
      <c r="C103" t="s">
        <v>144</v>
      </c>
      <c r="D103" t="s">
        <v>195</v>
      </c>
      <c r="E103" t="s">
        <v>32</v>
      </c>
      <c r="F103" t="s">
        <v>32</v>
      </c>
      <c r="G103" t="s">
        <v>32</v>
      </c>
      <c r="H103" t="s">
        <v>176</v>
      </c>
      <c r="I103">
        <v>5</v>
      </c>
      <c r="J103" s="2" t="s">
        <v>32</v>
      </c>
      <c r="K103" s="2" t="s">
        <v>32</v>
      </c>
      <c r="L103" s="35">
        <v>5</v>
      </c>
      <c r="M103" t="s">
        <v>32</v>
      </c>
      <c r="N103" t="s">
        <v>32</v>
      </c>
      <c r="O103" t="s">
        <v>196</v>
      </c>
    </row>
    <row r="104" spans="1:15" x14ac:dyDescent="0.3">
      <c r="A104" t="s">
        <v>7</v>
      </c>
      <c r="B104" t="s">
        <v>144</v>
      </c>
      <c r="C104" t="s">
        <v>144</v>
      </c>
      <c r="D104" t="s">
        <v>195</v>
      </c>
      <c r="E104" t="s">
        <v>32</v>
      </c>
      <c r="F104" t="s">
        <v>32</v>
      </c>
      <c r="G104" t="s">
        <v>32</v>
      </c>
      <c r="H104" t="s">
        <v>176</v>
      </c>
      <c r="I104" t="s">
        <v>32</v>
      </c>
      <c r="J104" s="2" t="s">
        <v>32</v>
      </c>
      <c r="K104" s="2" t="s">
        <v>32</v>
      </c>
      <c r="L104" s="35" t="s">
        <v>32</v>
      </c>
      <c r="M104" s="2" t="s">
        <v>32</v>
      </c>
      <c r="N104" s="2" t="s">
        <v>32</v>
      </c>
      <c r="O104" t="s">
        <v>196</v>
      </c>
    </row>
    <row r="105" spans="1:15" x14ac:dyDescent="0.3">
      <c r="A105" t="s">
        <v>197</v>
      </c>
      <c r="B105" t="s">
        <v>136</v>
      </c>
      <c r="C105" t="s">
        <v>144</v>
      </c>
      <c r="D105" t="s">
        <v>198</v>
      </c>
      <c r="E105" t="s">
        <v>32</v>
      </c>
      <c r="F105" t="s">
        <v>32</v>
      </c>
      <c r="G105" t="s">
        <v>32</v>
      </c>
      <c r="H105" t="s">
        <v>176</v>
      </c>
      <c r="I105" s="2">
        <v>3</v>
      </c>
      <c r="J105" s="2" t="s">
        <v>32</v>
      </c>
      <c r="K105" s="2" t="s">
        <v>32</v>
      </c>
      <c r="L105" s="34">
        <v>5</v>
      </c>
      <c r="M105" s="4" t="s">
        <v>199</v>
      </c>
      <c r="N105" s="2" t="s">
        <v>20</v>
      </c>
      <c r="O105" t="s">
        <v>32</v>
      </c>
    </row>
    <row r="106" spans="1:15" x14ac:dyDescent="0.3">
      <c r="A106" t="s">
        <v>197</v>
      </c>
      <c r="B106" t="s">
        <v>136</v>
      </c>
      <c r="C106" t="s">
        <v>144</v>
      </c>
      <c r="D106" t="s">
        <v>198</v>
      </c>
      <c r="E106" t="s">
        <v>32</v>
      </c>
      <c r="F106" t="s">
        <v>32</v>
      </c>
      <c r="G106" t="s">
        <v>32</v>
      </c>
      <c r="H106" t="s">
        <v>176</v>
      </c>
      <c r="I106" s="2">
        <v>2</v>
      </c>
      <c r="J106" s="2" t="s">
        <v>32</v>
      </c>
      <c r="K106" s="2" t="s">
        <v>32</v>
      </c>
      <c r="L106" s="34">
        <v>3</v>
      </c>
      <c r="M106" s="4" t="s">
        <v>200</v>
      </c>
      <c r="N106" s="2" t="s">
        <v>22</v>
      </c>
      <c r="O106" t="s">
        <v>32</v>
      </c>
    </row>
    <row r="107" spans="1:15" x14ac:dyDescent="0.3">
      <c r="A107" t="s">
        <v>197</v>
      </c>
      <c r="B107" t="s">
        <v>136</v>
      </c>
      <c r="C107" t="s">
        <v>144</v>
      </c>
      <c r="D107" t="s">
        <v>198</v>
      </c>
      <c r="E107" t="s">
        <v>32</v>
      </c>
      <c r="F107" t="s">
        <v>32</v>
      </c>
      <c r="G107" t="s">
        <v>32</v>
      </c>
      <c r="H107" t="s">
        <v>176</v>
      </c>
      <c r="I107" s="2">
        <v>1</v>
      </c>
      <c r="J107" s="2" t="s">
        <v>32</v>
      </c>
      <c r="K107" s="2" t="s">
        <v>32</v>
      </c>
      <c r="L107" s="34">
        <v>1</v>
      </c>
      <c r="M107" s="4" t="s">
        <v>201</v>
      </c>
      <c r="N107" s="2" t="s">
        <v>18</v>
      </c>
      <c r="O107" t="s">
        <v>32</v>
      </c>
    </row>
    <row r="108" spans="1:15" x14ac:dyDescent="0.3">
      <c r="A108" t="s">
        <v>197</v>
      </c>
      <c r="B108" t="s">
        <v>136</v>
      </c>
      <c r="C108" t="s">
        <v>144</v>
      </c>
      <c r="D108" t="s">
        <v>198</v>
      </c>
      <c r="E108" t="s">
        <v>32</v>
      </c>
      <c r="F108" t="s">
        <v>32</v>
      </c>
      <c r="G108" t="s">
        <v>32</v>
      </c>
      <c r="H108" t="s">
        <v>176</v>
      </c>
      <c r="I108" s="2">
        <v>0</v>
      </c>
      <c r="J108" s="2" t="s">
        <v>32</v>
      </c>
      <c r="K108" s="2" t="s">
        <v>32</v>
      </c>
      <c r="L108" s="35" t="s">
        <v>32</v>
      </c>
      <c r="M108" s="4" t="s">
        <v>202</v>
      </c>
      <c r="N108" s="2" t="s">
        <v>32</v>
      </c>
      <c r="O108" s="2" t="s">
        <v>32</v>
      </c>
    </row>
    <row r="109" spans="1:15" x14ac:dyDescent="0.3">
      <c r="A109" t="s">
        <v>208</v>
      </c>
      <c r="B109" t="s">
        <v>209</v>
      </c>
      <c r="C109" t="s">
        <v>210</v>
      </c>
      <c r="D109" t="s">
        <v>211</v>
      </c>
      <c r="E109" t="s">
        <v>32</v>
      </c>
      <c r="F109" t="s">
        <v>32</v>
      </c>
      <c r="G109" t="s">
        <v>32</v>
      </c>
      <c r="H109" t="s">
        <v>177</v>
      </c>
      <c r="I109" s="2">
        <v>0</v>
      </c>
      <c r="J109" s="2">
        <v>0</v>
      </c>
      <c r="K109">
        <v>1E-4</v>
      </c>
      <c r="L109" s="35">
        <v>5</v>
      </c>
      <c r="M109" s="13" t="s">
        <v>212</v>
      </c>
      <c r="N109" s="2" t="s">
        <v>20</v>
      </c>
      <c r="O109" t="s">
        <v>215</v>
      </c>
    </row>
    <row r="110" spans="1:15" x14ac:dyDescent="0.3">
      <c r="A110" t="s">
        <v>208</v>
      </c>
      <c r="B110" t="s">
        <v>209</v>
      </c>
      <c r="C110" t="s">
        <v>210</v>
      </c>
      <c r="D110" t="s">
        <v>211</v>
      </c>
      <c r="E110" t="s">
        <v>32</v>
      </c>
      <c r="F110" t="s">
        <v>32</v>
      </c>
      <c r="G110" t="s">
        <v>32</v>
      </c>
      <c r="H110" t="s">
        <v>177</v>
      </c>
      <c r="I110" s="2">
        <v>0.01</v>
      </c>
      <c r="J110" s="2">
        <v>1E-4</v>
      </c>
      <c r="K110">
        <v>49.9</v>
      </c>
      <c r="L110" s="35">
        <v>3</v>
      </c>
      <c r="M110" s="4" t="s">
        <v>213</v>
      </c>
      <c r="N110" s="2" t="s">
        <v>22</v>
      </c>
      <c r="O110" t="s">
        <v>215</v>
      </c>
    </row>
    <row r="111" spans="1:15" x14ac:dyDescent="0.3">
      <c r="A111" t="s">
        <v>208</v>
      </c>
      <c r="B111" t="s">
        <v>209</v>
      </c>
      <c r="C111" t="s">
        <v>210</v>
      </c>
      <c r="D111" t="s">
        <v>211</v>
      </c>
      <c r="E111" t="s">
        <v>32</v>
      </c>
      <c r="F111" t="s">
        <v>32</v>
      </c>
      <c r="G111" t="s">
        <v>32</v>
      </c>
      <c r="H111" t="s">
        <v>177</v>
      </c>
      <c r="I111" s="2">
        <v>0.5</v>
      </c>
      <c r="J111" s="2">
        <v>49.9</v>
      </c>
      <c r="K111">
        <v>101</v>
      </c>
      <c r="L111" s="35">
        <v>1</v>
      </c>
      <c r="M111" s="4" t="s">
        <v>214</v>
      </c>
      <c r="N111" s="2" t="s">
        <v>18</v>
      </c>
      <c r="O111" t="s">
        <v>215</v>
      </c>
    </row>
  </sheetData>
  <autoFilter ref="A1:O111" xr:uid="{E0FD6E8C-F414-4D9F-82CB-33D09B6D4DCD}"/>
  <phoneticPr fontId="10" type="noConversion"/>
  <hyperlinks>
    <hyperlink ref="O74" r:id="rId1" xr:uid="{3DD1971B-CBAE-41F4-A49E-E6B715DE820C}"/>
    <hyperlink ref="O75" r:id="rId2" xr:uid="{B70648BD-A7AB-413B-9D28-5E7E04E8D8F5}"/>
    <hyperlink ref="O76" r:id="rId3" xr:uid="{94CE93F7-EA99-43AE-A3BC-3639026B68DA}"/>
    <hyperlink ref="O77" r:id="rId4" xr:uid="{28EEF1C5-2201-4CAC-8065-0D2F347B7124}"/>
    <hyperlink ref="O78" r:id="rId5" xr:uid="{39107696-972C-416E-8026-6F8130E1DF9A}"/>
    <hyperlink ref="O79" r:id="rId6" xr:uid="{1EB36A61-FD5D-470B-982C-98CAF090C7B4}"/>
    <hyperlink ref="O80" r:id="rId7" xr:uid="{912A55AA-D739-4688-B512-D1F7F7D2464D}"/>
    <hyperlink ref="O81" r:id="rId8" xr:uid="{76032E0E-01EE-48AC-BF61-82F637F673AF}"/>
    <hyperlink ref="O82" r:id="rId9" xr:uid="{CECD69F7-422C-4292-8867-526E6FE367A4}"/>
  </hyperlinks>
  <pageMargins left="0.7" right="0.7" top="0.75" bottom="0.75" header="0.3" footer="0.3"/>
  <pageSetup orientation="portrait"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CB046-13DE-47BF-9FEF-248A4A26DE1B}">
  <dimension ref="A1:AA88"/>
  <sheetViews>
    <sheetView topLeftCell="A37" workbookViewId="0">
      <selection activeCell="F52" sqref="F52"/>
    </sheetView>
  </sheetViews>
  <sheetFormatPr defaultRowHeight="14.4" x14ac:dyDescent="0.3"/>
  <sheetData>
    <row r="1" spans="1:27" x14ac:dyDescent="0.3">
      <c r="A1" s="1" t="s">
        <v>0</v>
      </c>
      <c r="B1" s="2"/>
      <c r="C1" s="2"/>
      <c r="D1" s="2"/>
      <c r="E1" s="2"/>
      <c r="F1" s="3"/>
      <c r="G1" s="2"/>
      <c r="H1" s="2"/>
      <c r="I1" s="2"/>
      <c r="J1" s="2"/>
      <c r="K1" s="4"/>
      <c r="L1" s="2"/>
      <c r="M1" s="2"/>
      <c r="N1" s="2"/>
      <c r="O1" s="2"/>
      <c r="P1" s="2"/>
      <c r="Q1" s="2"/>
      <c r="R1" s="2"/>
      <c r="S1" s="2"/>
      <c r="T1" s="2"/>
      <c r="U1" s="2"/>
      <c r="V1" s="2"/>
      <c r="W1" s="2"/>
      <c r="X1" s="2"/>
      <c r="Y1" s="2"/>
      <c r="Z1" s="2"/>
      <c r="AA1" s="2"/>
    </row>
    <row r="2" spans="1:27" x14ac:dyDescent="0.3">
      <c r="A2" s="2"/>
      <c r="B2" s="2"/>
      <c r="C2" s="2"/>
      <c r="D2" s="2" t="s">
        <v>1</v>
      </c>
      <c r="E2" s="2"/>
      <c r="F2" s="3"/>
      <c r="G2" s="2"/>
      <c r="H2" s="2"/>
      <c r="I2" s="5" t="s">
        <v>2</v>
      </c>
      <c r="J2" s="5"/>
      <c r="K2" s="6"/>
      <c r="L2" s="2"/>
      <c r="M2" s="2"/>
      <c r="N2" s="2" t="s">
        <v>3</v>
      </c>
      <c r="O2" s="2"/>
      <c r="P2" s="2"/>
      <c r="Q2" s="2"/>
      <c r="R2" s="2"/>
      <c r="S2" s="2" t="s">
        <v>4</v>
      </c>
      <c r="T2" s="7" t="s">
        <v>5</v>
      </c>
      <c r="U2" s="2"/>
      <c r="V2" s="2"/>
      <c r="W2" s="2"/>
      <c r="X2" s="2" t="s">
        <v>6</v>
      </c>
      <c r="Y2" s="2"/>
      <c r="Z2" s="2"/>
      <c r="AA2" s="2"/>
    </row>
    <row r="3" spans="1:27" x14ac:dyDescent="0.3">
      <c r="A3" s="8" t="s">
        <v>7</v>
      </c>
      <c r="B3" s="8"/>
      <c r="C3" s="2"/>
      <c r="D3" s="9" t="s">
        <v>8</v>
      </c>
      <c r="E3" s="9"/>
      <c r="F3" s="9"/>
      <c r="G3" s="2"/>
      <c r="H3" s="2"/>
      <c r="I3" s="2" t="s">
        <v>9</v>
      </c>
      <c r="J3" s="2" t="s">
        <v>10</v>
      </c>
      <c r="K3" s="4" t="s">
        <v>11</v>
      </c>
      <c r="L3" s="2" t="s">
        <v>12</v>
      </c>
      <c r="M3" s="2"/>
      <c r="N3" s="9" t="s">
        <v>13</v>
      </c>
      <c r="O3" s="9"/>
      <c r="P3" s="9"/>
      <c r="Q3" s="2"/>
      <c r="R3" s="2"/>
      <c r="S3" s="10" t="s">
        <v>14</v>
      </c>
      <c r="T3" s="10"/>
      <c r="U3" s="10"/>
      <c r="V3" s="10"/>
      <c r="W3" s="2"/>
      <c r="X3" s="11" t="s">
        <v>15</v>
      </c>
      <c r="Y3" s="11"/>
      <c r="Z3" s="11"/>
      <c r="AA3" s="2"/>
    </row>
    <row r="4" spans="1:27" x14ac:dyDescent="0.3">
      <c r="A4" s="1" t="s">
        <v>9</v>
      </c>
      <c r="B4" s="1" t="s">
        <v>10</v>
      </c>
      <c r="C4" s="2"/>
      <c r="D4" s="1" t="s">
        <v>9</v>
      </c>
      <c r="E4" s="1" t="s">
        <v>10</v>
      </c>
      <c r="F4" s="12" t="s">
        <v>16</v>
      </c>
      <c r="G4" s="1" t="s">
        <v>12</v>
      </c>
      <c r="H4" s="2"/>
      <c r="I4" s="2">
        <v>-5</v>
      </c>
      <c r="J4" s="2">
        <v>1</v>
      </c>
      <c r="K4" s="4" t="s">
        <v>17</v>
      </c>
      <c r="L4" s="2" t="s">
        <v>18</v>
      </c>
      <c r="M4" s="2"/>
      <c r="N4" s="1" t="s">
        <v>9</v>
      </c>
      <c r="O4" s="1" t="s">
        <v>10</v>
      </c>
      <c r="P4" s="12" t="s">
        <v>16</v>
      </c>
      <c r="Q4" s="1" t="s">
        <v>12</v>
      </c>
      <c r="R4" s="2"/>
      <c r="S4" s="1" t="s">
        <v>9</v>
      </c>
      <c r="T4" s="1" t="s">
        <v>10</v>
      </c>
      <c r="U4" s="1" t="s">
        <v>11</v>
      </c>
      <c r="V4" s="1" t="s">
        <v>12</v>
      </c>
      <c r="W4" s="2"/>
      <c r="X4" s="1" t="s">
        <v>19</v>
      </c>
      <c r="Y4" s="1" t="s">
        <v>10</v>
      </c>
      <c r="Z4" s="2"/>
      <c r="AA4" s="2"/>
    </row>
    <row r="5" spans="1:27" x14ac:dyDescent="0.3">
      <c r="A5" s="2" t="s">
        <v>20</v>
      </c>
      <c r="B5" s="2">
        <v>5</v>
      </c>
      <c r="C5" s="2"/>
      <c r="D5" s="2">
        <v>0</v>
      </c>
      <c r="E5" s="2">
        <v>1</v>
      </c>
      <c r="F5" s="13">
        <v>0</v>
      </c>
      <c r="G5" s="2" t="s">
        <v>18</v>
      </c>
      <c r="H5" s="2"/>
      <c r="I5" s="2">
        <v>1</v>
      </c>
      <c r="J5" s="2">
        <v>3</v>
      </c>
      <c r="K5" s="4" t="s">
        <v>21</v>
      </c>
      <c r="L5" s="2" t="s">
        <v>22</v>
      </c>
      <c r="M5" s="2"/>
      <c r="N5" s="2">
        <v>0</v>
      </c>
      <c r="O5" s="2">
        <v>1</v>
      </c>
      <c r="P5" s="4" t="s">
        <v>23</v>
      </c>
      <c r="Q5" s="2" t="s">
        <v>18</v>
      </c>
      <c r="R5" s="2"/>
      <c r="S5" s="2">
        <v>0</v>
      </c>
      <c r="T5" s="2">
        <v>5</v>
      </c>
      <c r="U5" s="2" t="str">
        <f>"&lt;" &amp;S6 &amp;" deg"</f>
        <v>&lt;12 deg</v>
      </c>
      <c r="V5" s="2" t="s">
        <v>20</v>
      </c>
      <c r="W5" s="2"/>
      <c r="X5" s="2" t="s">
        <v>24</v>
      </c>
      <c r="Y5" s="2">
        <v>1</v>
      </c>
      <c r="Z5" s="2"/>
      <c r="AA5" s="2"/>
    </row>
    <row r="6" spans="1:27" x14ac:dyDescent="0.3">
      <c r="A6" s="2" t="s">
        <v>22</v>
      </c>
      <c r="B6" s="2">
        <v>3</v>
      </c>
      <c r="C6" s="2"/>
      <c r="D6" s="2">
        <v>0.2</v>
      </c>
      <c r="E6" s="2">
        <v>3</v>
      </c>
      <c r="F6" s="4" t="s">
        <v>25</v>
      </c>
      <c r="G6" s="2" t="s">
        <v>22</v>
      </c>
      <c r="H6" s="2"/>
      <c r="I6" s="2">
        <v>4</v>
      </c>
      <c r="J6" s="2">
        <v>5</v>
      </c>
      <c r="K6" s="4" t="s">
        <v>26</v>
      </c>
      <c r="L6" s="2" t="s">
        <v>20</v>
      </c>
      <c r="M6" s="2"/>
      <c r="N6" s="2">
        <v>0.1</v>
      </c>
      <c r="O6" s="2">
        <v>3</v>
      </c>
      <c r="P6" s="4" t="s">
        <v>27</v>
      </c>
      <c r="Q6" s="2" t="s">
        <v>22</v>
      </c>
      <c r="R6" s="2"/>
      <c r="S6" s="2">
        <v>12</v>
      </c>
      <c r="T6" s="2">
        <v>3</v>
      </c>
      <c r="U6" s="2" t="str">
        <f>S6&amp;"-"&amp;S7&amp;" deg"</f>
        <v>12-14 deg</v>
      </c>
      <c r="V6" s="2" t="s">
        <v>22</v>
      </c>
      <c r="W6" s="2"/>
      <c r="X6" s="2" t="s">
        <v>28</v>
      </c>
      <c r="Y6" s="2">
        <v>3</v>
      </c>
      <c r="Z6" s="2"/>
      <c r="AA6" s="2"/>
    </row>
    <row r="7" spans="1:27" x14ac:dyDescent="0.3">
      <c r="A7" s="2" t="s">
        <v>18</v>
      </c>
      <c r="B7" s="2">
        <v>1</v>
      </c>
      <c r="C7" s="2"/>
      <c r="D7" s="2">
        <v>5</v>
      </c>
      <c r="E7" s="2">
        <v>5</v>
      </c>
      <c r="F7" s="4" t="s">
        <v>29</v>
      </c>
      <c r="G7" s="2" t="s">
        <v>20</v>
      </c>
      <c r="H7" s="2"/>
      <c r="I7" s="2"/>
      <c r="J7" s="2"/>
      <c r="K7" s="4"/>
      <c r="L7" s="2"/>
      <c r="M7" s="2"/>
      <c r="N7" s="2">
        <v>20</v>
      </c>
      <c r="O7" s="2">
        <v>5</v>
      </c>
      <c r="P7" s="4" t="s">
        <v>30</v>
      </c>
      <c r="Q7" s="2" t="s">
        <v>20</v>
      </c>
      <c r="R7" s="2"/>
      <c r="S7" s="2">
        <v>14</v>
      </c>
      <c r="T7" s="2">
        <v>1</v>
      </c>
      <c r="U7" s="2" t="str">
        <f>"&gt;" &amp;S7 &amp;" deg"</f>
        <v>&gt;14 deg</v>
      </c>
      <c r="V7" s="2" t="s">
        <v>18</v>
      </c>
      <c r="W7" s="2"/>
      <c r="X7" s="2" t="s">
        <v>31</v>
      </c>
      <c r="Y7" s="2">
        <v>5</v>
      </c>
      <c r="Z7" s="2"/>
      <c r="AA7" s="2"/>
    </row>
    <row r="8" spans="1:27" x14ac:dyDescent="0.3">
      <c r="A8" s="2" t="s">
        <v>32</v>
      </c>
      <c r="B8" s="2" t="s">
        <v>32</v>
      </c>
      <c r="C8" s="2"/>
      <c r="D8" s="2"/>
      <c r="E8" s="2"/>
      <c r="F8" s="3"/>
      <c r="G8" s="2"/>
      <c r="H8" s="2"/>
      <c r="I8" s="14" t="s">
        <v>33</v>
      </c>
      <c r="J8" s="14"/>
      <c r="K8" s="15"/>
      <c r="L8" s="14"/>
      <c r="M8" s="2"/>
      <c r="N8" s="2"/>
      <c r="O8" s="2"/>
      <c r="P8" s="4"/>
      <c r="Q8" s="2"/>
      <c r="R8" s="2"/>
      <c r="S8" s="2"/>
      <c r="T8" s="2"/>
      <c r="U8" s="2"/>
      <c r="V8" s="2"/>
      <c r="W8" s="2"/>
      <c r="X8" s="2"/>
      <c r="Y8" s="2"/>
      <c r="Z8" s="2"/>
      <c r="AA8" s="2"/>
    </row>
    <row r="9" spans="1:27" x14ac:dyDescent="0.3">
      <c r="A9" s="2"/>
      <c r="B9" s="2"/>
      <c r="C9" s="2"/>
      <c r="D9" s="2"/>
      <c r="E9" s="2"/>
      <c r="F9" s="3"/>
      <c r="G9" s="2"/>
      <c r="H9" s="2"/>
      <c r="I9" s="1" t="s">
        <v>9</v>
      </c>
      <c r="J9" s="1" t="s">
        <v>10</v>
      </c>
      <c r="K9" s="16" t="s">
        <v>11</v>
      </c>
      <c r="L9" s="1" t="s">
        <v>12</v>
      </c>
      <c r="M9" s="2"/>
      <c r="N9" s="9" t="s">
        <v>34</v>
      </c>
      <c r="O9" s="9"/>
      <c r="P9" s="9"/>
      <c r="Q9" s="2"/>
      <c r="R9" s="2"/>
      <c r="S9" s="10" t="s">
        <v>35</v>
      </c>
      <c r="T9" s="10"/>
      <c r="U9" s="10"/>
      <c r="V9" s="10"/>
      <c r="W9" s="2"/>
      <c r="X9" s="17" t="s">
        <v>36</v>
      </c>
      <c r="Y9" s="17"/>
      <c r="Z9" s="17"/>
      <c r="AA9" s="2"/>
    </row>
    <row r="10" spans="1:27" x14ac:dyDescent="0.3">
      <c r="A10" s="2"/>
      <c r="B10" s="2"/>
      <c r="C10" s="2"/>
      <c r="D10" s="18" t="s">
        <v>37</v>
      </c>
      <c r="E10" s="18"/>
      <c r="F10" s="19"/>
      <c r="G10" s="18"/>
      <c r="H10" s="2"/>
      <c r="I10" s="2">
        <v>0</v>
      </c>
      <c r="J10" s="2">
        <v>1</v>
      </c>
      <c r="K10" s="4" t="s">
        <v>38</v>
      </c>
      <c r="L10" s="2" t="s">
        <v>18</v>
      </c>
      <c r="M10" s="2"/>
      <c r="N10" s="1" t="s">
        <v>9</v>
      </c>
      <c r="O10" s="1" t="s">
        <v>10</v>
      </c>
      <c r="P10" s="12" t="s">
        <v>39</v>
      </c>
      <c r="Q10" s="1" t="s">
        <v>12</v>
      </c>
      <c r="R10" s="2"/>
      <c r="S10" s="1" t="s">
        <v>9</v>
      </c>
      <c r="T10" s="1" t="s">
        <v>10</v>
      </c>
      <c r="U10" s="1" t="s">
        <v>11</v>
      </c>
      <c r="V10" s="1" t="s">
        <v>12</v>
      </c>
      <c r="W10" s="2"/>
      <c r="X10" s="1" t="s">
        <v>19</v>
      </c>
      <c r="Y10" s="1" t="s">
        <v>10</v>
      </c>
      <c r="Z10" s="1" t="s">
        <v>12</v>
      </c>
      <c r="AA10" s="1" t="s">
        <v>40</v>
      </c>
    </row>
    <row r="11" spans="1:27" x14ac:dyDescent="0.3">
      <c r="A11" s="2"/>
      <c r="B11" s="2"/>
      <c r="C11" s="2"/>
      <c r="D11" s="16" t="s">
        <v>9</v>
      </c>
      <c r="E11" s="16" t="s">
        <v>10</v>
      </c>
      <c r="F11" s="16" t="s">
        <v>16</v>
      </c>
      <c r="G11" s="16" t="s">
        <v>12</v>
      </c>
      <c r="H11" s="2"/>
      <c r="I11" s="2">
        <v>2</v>
      </c>
      <c r="J11" s="2">
        <v>3</v>
      </c>
      <c r="K11" s="4" t="s">
        <v>41</v>
      </c>
      <c r="L11" s="2" t="s">
        <v>22</v>
      </c>
      <c r="M11" s="2"/>
      <c r="N11" s="2">
        <v>0</v>
      </c>
      <c r="O11" s="2">
        <v>1</v>
      </c>
      <c r="P11" s="2" t="s">
        <v>23</v>
      </c>
      <c r="Q11" s="2" t="s">
        <v>18</v>
      </c>
      <c r="R11" s="2"/>
      <c r="S11" s="2">
        <v>0</v>
      </c>
      <c r="T11" s="2">
        <v>5</v>
      </c>
      <c r="U11" s="2" t="s">
        <v>42</v>
      </c>
      <c r="V11" s="2" t="s">
        <v>20</v>
      </c>
      <c r="W11" s="2"/>
      <c r="X11" s="3" t="s">
        <v>32</v>
      </c>
      <c r="Y11" s="2" t="s">
        <v>32</v>
      </c>
      <c r="Z11" s="2" t="s">
        <v>20</v>
      </c>
      <c r="AA11" s="2"/>
    </row>
    <row r="12" spans="1:27" x14ac:dyDescent="0.3">
      <c r="A12" s="2"/>
      <c r="B12" s="2"/>
      <c r="C12" s="2"/>
      <c r="D12" s="2">
        <v>0</v>
      </c>
      <c r="E12" s="2">
        <v>1</v>
      </c>
      <c r="F12" s="3">
        <v>0</v>
      </c>
      <c r="G12" s="2" t="s">
        <v>18</v>
      </c>
      <c r="H12" s="2"/>
      <c r="I12" s="2">
        <v>5</v>
      </c>
      <c r="J12" s="2">
        <v>5</v>
      </c>
      <c r="K12" s="4" t="s">
        <v>43</v>
      </c>
      <c r="L12" s="2" t="s">
        <v>20</v>
      </c>
      <c r="M12" s="2"/>
      <c r="N12" s="2">
        <v>0.1</v>
      </c>
      <c r="O12" s="2">
        <v>3</v>
      </c>
      <c r="P12" s="2" t="s">
        <v>44</v>
      </c>
      <c r="Q12" s="2" t="s">
        <v>22</v>
      </c>
      <c r="R12" s="2"/>
      <c r="S12" s="2">
        <v>10</v>
      </c>
      <c r="T12" s="2">
        <v>3</v>
      </c>
      <c r="U12" s="2" t="s">
        <v>45</v>
      </c>
      <c r="V12" s="2" t="s">
        <v>22</v>
      </c>
      <c r="W12" s="2"/>
      <c r="X12" s="3">
        <v>1</v>
      </c>
      <c r="Y12" s="2">
        <v>5</v>
      </c>
      <c r="Z12" s="2" t="s">
        <v>20</v>
      </c>
      <c r="AA12" s="2"/>
    </row>
    <row r="13" spans="1:27" x14ac:dyDescent="0.3">
      <c r="A13" s="2"/>
      <c r="B13" s="2"/>
      <c r="C13" s="2"/>
      <c r="D13" s="2">
        <v>0.1</v>
      </c>
      <c r="E13" s="2">
        <v>3</v>
      </c>
      <c r="F13" s="3" t="s">
        <v>46</v>
      </c>
      <c r="G13" s="2" t="s">
        <v>22</v>
      </c>
      <c r="H13" s="2"/>
      <c r="I13" s="2"/>
      <c r="J13" s="2"/>
      <c r="K13" s="4"/>
      <c r="L13" s="2"/>
      <c r="M13" s="2"/>
      <c r="N13" s="2">
        <v>5</v>
      </c>
      <c r="O13" s="2">
        <v>5</v>
      </c>
      <c r="P13" s="2" t="s">
        <v>47</v>
      </c>
      <c r="Q13" s="2" t="s">
        <v>20</v>
      </c>
      <c r="R13" s="2"/>
      <c r="S13" s="2">
        <v>14</v>
      </c>
      <c r="T13" s="2">
        <v>1</v>
      </c>
      <c r="U13" s="2" t="s">
        <v>48</v>
      </c>
      <c r="V13" s="2" t="s">
        <v>18</v>
      </c>
      <c r="W13" s="2"/>
      <c r="X13" s="3">
        <v>2</v>
      </c>
      <c r="Y13" s="2">
        <v>3</v>
      </c>
      <c r="Z13" s="2" t="s">
        <v>49</v>
      </c>
      <c r="AA13" s="2"/>
    </row>
    <row r="14" spans="1:27" x14ac:dyDescent="0.3">
      <c r="A14" s="2"/>
      <c r="B14" s="2"/>
      <c r="C14" s="2"/>
      <c r="D14" s="2">
        <v>50</v>
      </c>
      <c r="E14" s="2">
        <v>5</v>
      </c>
      <c r="F14" s="3" t="s">
        <v>50</v>
      </c>
      <c r="G14" s="2" t="s">
        <v>20</v>
      </c>
      <c r="H14" s="2"/>
      <c r="I14" s="2"/>
      <c r="J14" s="2"/>
      <c r="K14" s="4"/>
      <c r="L14" s="2"/>
      <c r="M14" s="2"/>
      <c r="N14" s="2"/>
      <c r="O14" s="2"/>
      <c r="P14" s="2"/>
      <c r="Q14" s="2"/>
      <c r="R14" s="2"/>
      <c r="S14" s="2"/>
      <c r="T14" s="2"/>
      <c r="U14" s="2"/>
      <c r="V14" s="2"/>
      <c r="W14" s="2"/>
      <c r="X14" s="3" t="s">
        <v>51</v>
      </c>
      <c r="Y14" s="2">
        <v>1</v>
      </c>
      <c r="Z14" s="2" t="s">
        <v>18</v>
      </c>
      <c r="AA14" s="2" t="s">
        <v>52</v>
      </c>
    </row>
    <row r="15" spans="1:27" x14ac:dyDescent="0.3">
      <c r="A15" s="2"/>
      <c r="B15" s="2"/>
      <c r="C15" s="2"/>
      <c r="D15" s="2"/>
      <c r="E15" s="2"/>
      <c r="F15" s="3"/>
      <c r="G15" s="2"/>
      <c r="H15" s="2"/>
      <c r="I15" s="20" t="s">
        <v>53</v>
      </c>
      <c r="J15" s="20"/>
      <c r="K15" s="21"/>
      <c r="L15" s="20"/>
      <c r="M15" s="2"/>
      <c r="N15" s="18" t="s">
        <v>54</v>
      </c>
      <c r="O15" s="18"/>
      <c r="P15" s="18"/>
      <c r="Q15" s="18"/>
      <c r="R15" s="2"/>
      <c r="S15" s="10" t="s">
        <v>55</v>
      </c>
      <c r="T15" s="10"/>
      <c r="U15" s="10"/>
      <c r="V15" s="10"/>
      <c r="W15" s="2"/>
      <c r="X15" s="3" t="s">
        <v>56</v>
      </c>
      <c r="Y15" s="2">
        <v>1</v>
      </c>
      <c r="Z15" s="2" t="s">
        <v>18</v>
      </c>
      <c r="AA15" s="2" t="s">
        <v>57</v>
      </c>
    </row>
    <row r="16" spans="1:27" x14ac:dyDescent="0.3">
      <c r="A16" s="2"/>
      <c r="B16" s="2"/>
      <c r="C16" s="2"/>
      <c r="D16" s="22" t="s">
        <v>58</v>
      </c>
      <c r="E16" s="22"/>
      <c r="F16" s="23"/>
      <c r="G16" s="22"/>
      <c r="H16" s="2"/>
      <c r="I16" s="1" t="s">
        <v>9</v>
      </c>
      <c r="J16" s="1" t="s">
        <v>10</v>
      </c>
      <c r="K16" s="16" t="s">
        <v>11</v>
      </c>
      <c r="L16" s="1" t="s">
        <v>12</v>
      </c>
      <c r="M16" s="24"/>
      <c r="N16" s="1" t="s">
        <v>9</v>
      </c>
      <c r="O16" s="1" t="s">
        <v>10</v>
      </c>
      <c r="P16" s="1" t="s">
        <v>39</v>
      </c>
      <c r="Q16" s="1" t="s">
        <v>12</v>
      </c>
      <c r="R16" s="2"/>
      <c r="S16" s="1" t="s">
        <v>9</v>
      </c>
      <c r="T16" s="1" t="s">
        <v>10</v>
      </c>
      <c r="U16" s="1" t="s">
        <v>11</v>
      </c>
      <c r="V16" s="1" t="s">
        <v>12</v>
      </c>
      <c r="W16" s="2"/>
      <c r="X16" s="3" t="s">
        <v>59</v>
      </c>
      <c r="Y16" s="2">
        <v>1</v>
      </c>
      <c r="Z16" s="2" t="s">
        <v>18</v>
      </c>
      <c r="AA16" s="2" t="s">
        <v>60</v>
      </c>
    </row>
    <row r="17" spans="1:27" x14ac:dyDescent="0.3">
      <c r="A17" s="2"/>
      <c r="B17" s="2"/>
      <c r="C17" s="2"/>
      <c r="D17" s="1" t="s">
        <v>9</v>
      </c>
      <c r="E17" s="1" t="s">
        <v>10</v>
      </c>
      <c r="F17" s="12" t="s">
        <v>16</v>
      </c>
      <c r="G17" s="1" t="s">
        <v>12</v>
      </c>
      <c r="H17" s="2"/>
      <c r="I17" s="2">
        <v>0</v>
      </c>
      <c r="J17" s="2">
        <v>1</v>
      </c>
      <c r="K17" s="4" t="s">
        <v>61</v>
      </c>
      <c r="L17" s="2" t="s">
        <v>18</v>
      </c>
      <c r="M17" s="24"/>
      <c r="N17" s="2">
        <v>0</v>
      </c>
      <c r="O17" s="2">
        <v>1</v>
      </c>
      <c r="P17" s="2" t="str">
        <f>"&lt;"&amp;N18&amp;" pools per mile"</f>
        <v>&lt;5 pools per mile</v>
      </c>
      <c r="Q17" s="2" t="s">
        <v>18</v>
      </c>
      <c r="R17" s="2"/>
      <c r="S17" s="2">
        <v>0</v>
      </c>
      <c r="T17" s="2">
        <v>5</v>
      </c>
      <c r="U17" s="2" t="s">
        <v>62</v>
      </c>
      <c r="V17" s="2" t="s">
        <v>20</v>
      </c>
      <c r="W17" s="2"/>
      <c r="X17" s="3">
        <v>5</v>
      </c>
      <c r="Y17" s="2">
        <v>1</v>
      </c>
      <c r="Z17" s="2" t="s">
        <v>18</v>
      </c>
      <c r="AA17" s="2" t="s">
        <v>63</v>
      </c>
    </row>
    <row r="18" spans="1:27" x14ac:dyDescent="0.3">
      <c r="A18" s="2"/>
      <c r="B18" s="2"/>
      <c r="C18" s="2"/>
      <c r="D18" s="2">
        <v>0</v>
      </c>
      <c r="E18" s="2">
        <v>5</v>
      </c>
      <c r="F18" s="3" t="s">
        <v>64</v>
      </c>
      <c r="G18" s="2" t="s">
        <v>20</v>
      </c>
      <c r="H18" s="2"/>
      <c r="I18" s="2">
        <v>2</v>
      </c>
      <c r="J18" s="2">
        <v>3</v>
      </c>
      <c r="K18" s="4" t="s">
        <v>65</v>
      </c>
      <c r="L18" s="2" t="s">
        <v>22</v>
      </c>
      <c r="M18" s="24"/>
      <c r="N18" s="2">
        <v>5</v>
      </c>
      <c r="O18" s="2">
        <v>3</v>
      </c>
      <c r="P18" s="2" t="str">
        <f t="shared" ref="P18" si="0">N18&amp;"-"&amp;N19&amp;" pools per mile"</f>
        <v>5-20 pools per mile</v>
      </c>
      <c r="Q18" s="2" t="s">
        <v>22</v>
      </c>
      <c r="R18" s="2"/>
      <c r="S18" s="2">
        <v>16</v>
      </c>
      <c r="T18" s="2">
        <v>3</v>
      </c>
      <c r="U18" s="2" t="s">
        <v>66</v>
      </c>
      <c r="V18" s="2" t="s">
        <v>22</v>
      </c>
      <c r="W18" s="2"/>
      <c r="X18" s="2"/>
      <c r="Y18" s="2"/>
      <c r="Z18" s="2"/>
      <c r="AA18" s="2"/>
    </row>
    <row r="19" spans="1:27" x14ac:dyDescent="0.3">
      <c r="A19" s="2"/>
      <c r="B19" s="2"/>
      <c r="C19" s="2"/>
      <c r="D19" s="2">
        <v>12</v>
      </c>
      <c r="E19" s="2">
        <v>3</v>
      </c>
      <c r="F19" s="3" t="s">
        <v>67</v>
      </c>
      <c r="G19" s="2" t="s">
        <v>22</v>
      </c>
      <c r="H19" s="2"/>
      <c r="I19" s="2">
        <v>5</v>
      </c>
      <c r="J19" s="2">
        <v>5</v>
      </c>
      <c r="K19" s="4" t="s">
        <v>68</v>
      </c>
      <c r="L19" s="2" t="s">
        <v>20</v>
      </c>
      <c r="M19" s="24"/>
      <c r="N19" s="2">
        <v>20</v>
      </c>
      <c r="O19" s="2">
        <v>5</v>
      </c>
      <c r="P19" s="2" t="str">
        <f>"&gt;"&amp;N19&amp;" pools per mile"</f>
        <v>&gt;20 pools per mile</v>
      </c>
      <c r="Q19" s="2" t="s">
        <v>20</v>
      </c>
      <c r="R19" s="2"/>
      <c r="S19" s="2">
        <v>22</v>
      </c>
      <c r="T19" s="2">
        <v>1</v>
      </c>
      <c r="U19" s="2" t="s">
        <v>69</v>
      </c>
      <c r="V19" s="2" t="s">
        <v>18</v>
      </c>
      <c r="W19" s="7"/>
      <c r="X19" s="2"/>
      <c r="Y19" s="2"/>
      <c r="Z19" s="2"/>
      <c r="AA19" s="2"/>
    </row>
    <row r="20" spans="1:27" x14ac:dyDescent="0.3">
      <c r="A20" s="2"/>
      <c r="B20" s="2"/>
      <c r="C20" s="2"/>
      <c r="D20" s="2">
        <v>20</v>
      </c>
      <c r="E20" s="2">
        <v>1</v>
      </c>
      <c r="F20" s="3" t="s">
        <v>70</v>
      </c>
      <c r="G20" s="2" t="s">
        <v>18</v>
      </c>
      <c r="H20" s="2"/>
      <c r="I20" s="2"/>
      <c r="J20" s="2"/>
      <c r="K20" s="4"/>
      <c r="L20" s="2"/>
      <c r="M20" s="24"/>
      <c r="N20" s="2"/>
      <c r="O20" s="2"/>
      <c r="P20" s="2"/>
      <c r="Q20" s="2"/>
      <c r="R20" s="2"/>
      <c r="S20" s="2"/>
      <c r="T20" s="2"/>
      <c r="U20" s="2"/>
      <c r="V20" s="2"/>
      <c r="W20" s="2"/>
      <c r="X20" s="2"/>
      <c r="Y20" s="2"/>
      <c r="Z20" s="2"/>
      <c r="AA20" s="2"/>
    </row>
    <row r="21" spans="1:27" x14ac:dyDescent="0.3">
      <c r="A21" s="2"/>
      <c r="B21" s="2"/>
      <c r="C21" s="2"/>
      <c r="D21" s="2"/>
      <c r="E21" s="2"/>
      <c r="F21" s="3"/>
      <c r="G21" s="2"/>
      <c r="H21" s="2"/>
      <c r="I21" s="20" t="s">
        <v>71</v>
      </c>
      <c r="J21" s="20"/>
      <c r="K21" s="21"/>
      <c r="L21" s="20"/>
      <c r="M21" s="2"/>
      <c r="N21" s="25" t="s">
        <v>72</v>
      </c>
      <c r="O21" s="25"/>
      <c r="P21" s="25"/>
      <c r="Q21" s="25"/>
      <c r="R21" s="2"/>
      <c r="S21" s="2"/>
      <c r="T21" s="2"/>
      <c r="U21" s="2"/>
      <c r="V21" s="2"/>
      <c r="W21" s="2"/>
      <c r="X21" s="2"/>
      <c r="Y21" s="2"/>
      <c r="Z21" s="2"/>
      <c r="AA21" s="2"/>
    </row>
    <row r="22" spans="1:27" x14ac:dyDescent="0.3">
      <c r="A22" s="2"/>
      <c r="B22" s="2"/>
      <c r="C22" s="2"/>
      <c r="D22" s="22" t="s">
        <v>73</v>
      </c>
      <c r="E22" s="26"/>
      <c r="F22" s="22"/>
      <c r="G22" s="22"/>
      <c r="H22" s="2"/>
      <c r="I22" s="2" t="s">
        <v>9</v>
      </c>
      <c r="J22" s="2" t="s">
        <v>10</v>
      </c>
      <c r="K22" s="4" t="s">
        <v>11</v>
      </c>
      <c r="L22" s="2" t="s">
        <v>12</v>
      </c>
      <c r="M22" s="2"/>
      <c r="N22" s="1" t="s">
        <v>9</v>
      </c>
      <c r="O22" s="1" t="s">
        <v>10</v>
      </c>
      <c r="P22" s="1" t="s">
        <v>39</v>
      </c>
      <c r="Q22" s="1" t="s">
        <v>12</v>
      </c>
      <c r="R22" s="2"/>
      <c r="S22" s="1"/>
      <c r="T22" s="1"/>
      <c r="U22" s="1"/>
      <c r="V22" s="1"/>
      <c r="W22" s="2"/>
      <c r="X22" s="2"/>
      <c r="Y22" s="2"/>
      <c r="Z22" s="2"/>
      <c r="AA22" s="2"/>
    </row>
    <row r="23" spans="1:27" x14ac:dyDescent="0.3">
      <c r="A23" s="1"/>
      <c r="B23" s="2"/>
      <c r="C23" s="2"/>
      <c r="D23" s="1" t="s">
        <v>9</v>
      </c>
      <c r="E23" s="16" t="s">
        <v>10</v>
      </c>
      <c r="F23" s="1" t="s">
        <v>74</v>
      </c>
      <c r="G23" s="1" t="s">
        <v>12</v>
      </c>
      <c r="H23" s="2"/>
      <c r="I23" s="2">
        <v>0</v>
      </c>
      <c r="J23" s="2">
        <v>1</v>
      </c>
      <c r="K23" s="4" t="s">
        <v>75</v>
      </c>
      <c r="L23" s="2" t="s">
        <v>18</v>
      </c>
      <c r="M23" s="2"/>
      <c r="N23" s="2">
        <v>0</v>
      </c>
      <c r="O23" s="2">
        <v>1</v>
      </c>
      <c r="P23" s="2" t="s">
        <v>76</v>
      </c>
      <c r="Q23" s="2" t="s">
        <v>18</v>
      </c>
      <c r="R23" s="2"/>
      <c r="S23" s="2"/>
      <c r="T23" s="2"/>
      <c r="U23" s="2"/>
      <c r="V23" s="2"/>
      <c r="W23" s="2"/>
      <c r="X23" s="2"/>
      <c r="Y23" s="2"/>
      <c r="Z23" s="2"/>
      <c r="AA23" s="2"/>
    </row>
    <row r="24" spans="1:27" x14ac:dyDescent="0.3">
      <c r="A24" s="2"/>
      <c r="B24" s="2"/>
      <c r="C24" s="2"/>
      <c r="D24" s="2">
        <v>0</v>
      </c>
      <c r="E24" s="4">
        <v>1</v>
      </c>
      <c r="F24" s="2" t="s">
        <v>77</v>
      </c>
      <c r="G24" s="2" t="s">
        <v>18</v>
      </c>
      <c r="H24" s="2"/>
      <c r="I24" s="2">
        <v>1.4</v>
      </c>
      <c r="J24" s="2">
        <v>3</v>
      </c>
      <c r="K24" s="4" t="s">
        <v>78</v>
      </c>
      <c r="L24" s="2" t="s">
        <v>22</v>
      </c>
      <c r="M24" s="2"/>
      <c r="N24" s="2">
        <v>10</v>
      </c>
      <c r="O24" s="2">
        <v>3</v>
      </c>
      <c r="P24" s="2" t="s">
        <v>79</v>
      </c>
      <c r="Q24" s="2" t="s">
        <v>22</v>
      </c>
      <c r="R24" s="2"/>
      <c r="S24" s="2"/>
      <c r="T24" s="2"/>
      <c r="U24" s="2"/>
      <c r="V24" s="2"/>
      <c r="W24" s="2"/>
      <c r="X24" s="2"/>
      <c r="Y24" s="2"/>
      <c r="Z24" s="2"/>
      <c r="AA24" s="2"/>
    </row>
    <row r="25" spans="1:27" x14ac:dyDescent="0.3">
      <c r="A25" s="2"/>
      <c r="B25" s="2"/>
      <c r="C25" s="2"/>
      <c r="D25" s="2">
        <v>10</v>
      </c>
      <c r="E25" s="4">
        <v>3</v>
      </c>
      <c r="F25" s="2" t="s">
        <v>80</v>
      </c>
      <c r="G25" s="2" t="s">
        <v>22</v>
      </c>
      <c r="H25" s="2"/>
      <c r="I25" s="2">
        <v>2.2000000000000002</v>
      </c>
      <c r="J25" s="2">
        <v>5</v>
      </c>
      <c r="K25" s="4" t="s">
        <v>81</v>
      </c>
      <c r="L25" s="2" t="s">
        <v>20</v>
      </c>
      <c r="M25" s="2"/>
      <c r="N25" s="2">
        <v>20</v>
      </c>
      <c r="O25" s="2">
        <v>5</v>
      </c>
      <c r="P25" s="2" t="s">
        <v>82</v>
      </c>
      <c r="Q25" s="2" t="s">
        <v>20</v>
      </c>
      <c r="R25" s="2"/>
      <c r="S25" s="2"/>
      <c r="T25" s="2"/>
      <c r="U25" s="2"/>
      <c r="V25" s="2"/>
      <c r="W25" s="2"/>
      <c r="X25" s="2"/>
      <c r="Y25" s="2"/>
      <c r="Z25" s="2"/>
      <c r="AA25" s="2"/>
    </row>
    <row r="26" spans="1:27" x14ac:dyDescent="0.3">
      <c r="A26" s="1"/>
      <c r="B26" s="1"/>
      <c r="C26" s="2"/>
      <c r="D26" s="2">
        <v>20</v>
      </c>
      <c r="E26" s="4">
        <v>5</v>
      </c>
      <c r="F26" s="2" t="s">
        <v>83</v>
      </c>
      <c r="G26" s="2" t="s">
        <v>20</v>
      </c>
      <c r="H26" s="2"/>
      <c r="I26" s="2"/>
      <c r="J26" s="2"/>
      <c r="K26" s="4"/>
      <c r="L26" s="2"/>
      <c r="M26" s="2"/>
      <c r="N26" s="2"/>
      <c r="O26" s="2"/>
      <c r="P26" s="2"/>
      <c r="Q26" s="2"/>
      <c r="R26" s="2"/>
      <c r="S26" s="2"/>
      <c r="T26" s="2"/>
      <c r="U26" s="2"/>
      <c r="V26" s="2"/>
      <c r="W26" s="2"/>
      <c r="X26" s="2"/>
      <c r="Y26" s="2"/>
      <c r="Z26" s="2"/>
      <c r="AA26" s="2"/>
    </row>
    <row r="27" spans="1:27" x14ac:dyDescent="0.3">
      <c r="A27" s="2"/>
      <c r="B27" s="2"/>
      <c r="C27" s="2"/>
      <c r="D27" s="2"/>
      <c r="E27" s="2"/>
      <c r="F27" s="3"/>
      <c r="G27" s="2"/>
      <c r="H27" s="2"/>
      <c r="I27" s="2"/>
      <c r="J27" s="2"/>
      <c r="K27" s="4"/>
      <c r="L27" s="2"/>
      <c r="M27" s="2"/>
      <c r="N27" s="27" t="s">
        <v>84</v>
      </c>
      <c r="O27" s="27"/>
      <c r="P27" s="27"/>
      <c r="Q27" s="27"/>
      <c r="R27" s="2"/>
      <c r="S27" s="2"/>
      <c r="T27" s="2"/>
      <c r="U27" s="2"/>
      <c r="V27" s="2"/>
      <c r="W27" s="2"/>
      <c r="X27" s="2"/>
      <c r="Y27" s="2"/>
      <c r="Z27" s="2"/>
      <c r="AA27" s="2"/>
    </row>
    <row r="28" spans="1:27" x14ac:dyDescent="0.3">
      <c r="A28" s="2"/>
      <c r="B28" s="2"/>
      <c r="C28" s="2"/>
      <c r="D28" s="22" t="s">
        <v>85</v>
      </c>
      <c r="E28" s="22"/>
      <c r="F28" s="23"/>
      <c r="G28" s="22"/>
      <c r="H28" s="2"/>
      <c r="I28" s="2"/>
      <c r="J28" s="2"/>
      <c r="K28" s="4"/>
      <c r="L28" s="2"/>
      <c r="M28" s="2"/>
      <c r="N28" s="1" t="s">
        <v>86</v>
      </c>
      <c r="O28" s="2"/>
      <c r="P28" s="2"/>
      <c r="Q28" s="2"/>
      <c r="R28" s="2"/>
      <c r="S28" s="1"/>
      <c r="T28" s="1"/>
      <c r="U28" s="1"/>
      <c r="V28" s="1"/>
      <c r="W28" s="2"/>
      <c r="X28" s="2"/>
      <c r="Y28" s="2"/>
      <c r="Z28" s="2"/>
      <c r="AA28" s="2"/>
    </row>
    <row r="29" spans="1:27" x14ac:dyDescent="0.3">
      <c r="A29" s="2"/>
      <c r="B29" s="2"/>
      <c r="C29" s="2"/>
      <c r="D29" s="2" t="s">
        <v>9</v>
      </c>
      <c r="E29" s="2" t="s">
        <v>10</v>
      </c>
      <c r="F29" s="3" t="s">
        <v>74</v>
      </c>
      <c r="G29" s="2" t="s">
        <v>12</v>
      </c>
      <c r="H29" s="2"/>
      <c r="I29" s="2"/>
      <c r="J29" s="2"/>
      <c r="K29" s="4"/>
      <c r="L29" s="2"/>
      <c r="M29" s="2"/>
      <c r="N29" s="1" t="s">
        <v>9</v>
      </c>
      <c r="O29" s="1" t="s">
        <v>10</v>
      </c>
      <c r="P29" s="1" t="s">
        <v>39</v>
      </c>
      <c r="Q29" s="1" t="s">
        <v>12</v>
      </c>
      <c r="R29" s="2"/>
      <c r="S29" s="2"/>
      <c r="T29" s="2"/>
      <c r="U29" s="2"/>
      <c r="V29" s="2"/>
      <c r="W29" s="2"/>
      <c r="X29" s="2"/>
      <c r="Y29" s="2"/>
      <c r="Z29" s="2"/>
      <c r="AA29" s="2"/>
    </row>
    <row r="30" spans="1:27" x14ac:dyDescent="0.3">
      <c r="A30" s="2"/>
      <c r="B30" s="2"/>
      <c r="C30" s="2"/>
      <c r="D30" s="2">
        <v>0</v>
      </c>
      <c r="E30" s="2">
        <v>5</v>
      </c>
      <c r="F30" s="3" t="s">
        <v>87</v>
      </c>
      <c r="G30" s="2" t="s">
        <v>20</v>
      </c>
      <c r="H30" s="2"/>
      <c r="I30" s="2"/>
      <c r="J30" s="2"/>
      <c r="K30" s="4"/>
      <c r="L30" s="2"/>
      <c r="M30" s="2"/>
      <c r="N30" s="2">
        <v>0</v>
      </c>
      <c r="O30" s="2">
        <v>1</v>
      </c>
      <c r="P30" s="2" t="s">
        <v>88</v>
      </c>
      <c r="Q30" s="2" t="s">
        <v>89</v>
      </c>
      <c r="R30" s="2"/>
      <c r="S30" s="2"/>
      <c r="T30" s="2"/>
      <c r="U30" s="2"/>
      <c r="V30" s="2"/>
      <c r="W30" s="2"/>
      <c r="X30" s="2"/>
      <c r="Y30" s="2"/>
      <c r="Z30" s="2"/>
      <c r="AA30" s="2"/>
    </row>
    <row r="31" spans="1:27" x14ac:dyDescent="0.3">
      <c r="A31" s="2"/>
      <c r="B31" s="2"/>
      <c r="C31" s="2"/>
      <c r="D31" s="2">
        <v>15</v>
      </c>
      <c r="E31" s="2">
        <v>3</v>
      </c>
      <c r="F31" s="3" t="s">
        <v>90</v>
      </c>
      <c r="G31" s="2" t="s">
        <v>22</v>
      </c>
      <c r="H31" s="2"/>
      <c r="I31" s="2"/>
      <c r="J31" s="2"/>
      <c r="K31" s="4"/>
      <c r="L31" s="2"/>
      <c r="M31" s="2"/>
      <c r="N31" s="2">
        <v>184</v>
      </c>
      <c r="O31" s="2">
        <v>5</v>
      </c>
      <c r="P31" s="2" t="s">
        <v>91</v>
      </c>
      <c r="Q31" s="2" t="s">
        <v>20</v>
      </c>
      <c r="R31" s="2"/>
      <c r="S31" s="2"/>
      <c r="T31" s="2"/>
      <c r="U31" s="2"/>
      <c r="V31" s="2"/>
      <c r="W31" s="2"/>
      <c r="X31" s="2"/>
      <c r="Y31" s="2"/>
      <c r="Z31" s="2"/>
      <c r="AA31" s="2"/>
    </row>
    <row r="32" spans="1:27" x14ac:dyDescent="0.3">
      <c r="A32" s="2"/>
      <c r="B32" s="2"/>
      <c r="C32" s="2"/>
      <c r="D32" s="2">
        <v>30</v>
      </c>
      <c r="E32" s="2">
        <v>1</v>
      </c>
      <c r="F32" s="3" t="s">
        <v>92</v>
      </c>
      <c r="G32" s="2" t="s">
        <v>18</v>
      </c>
      <c r="H32" s="2"/>
      <c r="I32" s="2"/>
      <c r="J32" s="2"/>
      <c r="K32" s="4"/>
      <c r="L32" s="2"/>
      <c r="M32" s="2"/>
      <c r="N32" s="2" t="s">
        <v>32</v>
      </c>
      <c r="O32" s="2" t="s">
        <v>32</v>
      </c>
      <c r="P32" s="2"/>
      <c r="Q32" s="2"/>
      <c r="R32" s="2"/>
      <c r="S32" s="2"/>
      <c r="T32" s="2"/>
      <c r="U32" s="2"/>
      <c r="V32" s="2"/>
      <c r="W32" s="2"/>
      <c r="X32" s="2"/>
      <c r="Y32" s="2"/>
      <c r="Z32" s="2"/>
      <c r="AA32" s="2"/>
    </row>
    <row r="33" spans="1:27" x14ac:dyDescent="0.3">
      <c r="A33" s="2"/>
      <c r="B33" s="2"/>
      <c r="C33" s="2"/>
      <c r="D33" s="2"/>
      <c r="E33" s="2"/>
      <c r="F33" s="3"/>
      <c r="G33" s="2"/>
      <c r="H33" s="2"/>
      <c r="I33" s="2"/>
      <c r="J33" s="2"/>
      <c r="K33" s="4"/>
      <c r="L33" s="2"/>
      <c r="M33" s="2"/>
      <c r="N33" s="1" t="s">
        <v>93</v>
      </c>
      <c r="O33" s="2"/>
      <c r="P33" s="2"/>
      <c r="Q33" s="2"/>
      <c r="R33" s="2"/>
      <c r="S33" s="2"/>
      <c r="T33" s="2"/>
      <c r="U33" s="2"/>
      <c r="V33" s="2"/>
      <c r="W33" s="2"/>
      <c r="X33" s="2"/>
      <c r="Y33" s="2"/>
      <c r="Z33" s="2"/>
      <c r="AA33" s="2"/>
    </row>
    <row r="34" spans="1:27" x14ac:dyDescent="0.3">
      <c r="A34" s="2"/>
      <c r="B34" s="2"/>
      <c r="C34" s="2"/>
      <c r="D34" s="1" t="s">
        <v>94</v>
      </c>
      <c r="E34" s="2"/>
      <c r="F34" s="3"/>
      <c r="G34" s="2"/>
      <c r="H34" s="2"/>
      <c r="I34" s="2"/>
      <c r="J34" s="2"/>
      <c r="K34" s="4"/>
      <c r="L34" s="2"/>
      <c r="M34" s="2"/>
      <c r="N34" s="1" t="s">
        <v>9</v>
      </c>
      <c r="O34" s="1" t="s">
        <v>10</v>
      </c>
      <c r="P34" s="1" t="s">
        <v>39</v>
      </c>
      <c r="Q34" s="1" t="s">
        <v>12</v>
      </c>
      <c r="R34" s="2"/>
      <c r="S34" s="1"/>
      <c r="T34" s="1"/>
      <c r="U34" s="1"/>
      <c r="V34" s="1"/>
      <c r="W34" s="2"/>
      <c r="X34" s="2"/>
      <c r="Y34" s="2"/>
      <c r="Z34" s="2"/>
      <c r="AA34" s="2"/>
    </row>
    <row r="35" spans="1:27" x14ac:dyDescent="0.3">
      <c r="A35" s="2"/>
      <c r="B35" s="2"/>
      <c r="C35" s="2"/>
      <c r="D35" s="28" t="s">
        <v>95</v>
      </c>
      <c r="E35" s="28"/>
      <c r="F35" s="29"/>
      <c r="G35" s="28"/>
      <c r="H35" s="2"/>
      <c r="I35" s="2"/>
      <c r="J35" s="2"/>
      <c r="K35" s="4"/>
      <c r="L35" s="2"/>
      <c r="M35" s="2"/>
      <c r="N35" s="2">
        <v>0</v>
      </c>
      <c r="O35" s="2">
        <v>1</v>
      </c>
      <c r="P35" s="2" t="s">
        <v>96</v>
      </c>
      <c r="Q35" s="2" t="s">
        <v>89</v>
      </c>
      <c r="R35" s="2"/>
      <c r="S35" s="2"/>
      <c r="T35" s="2"/>
      <c r="U35" s="2"/>
      <c r="V35" s="2"/>
      <c r="W35" s="2"/>
      <c r="X35" s="2"/>
      <c r="Y35" s="2"/>
      <c r="Z35" s="2"/>
      <c r="AA35" s="2"/>
    </row>
    <row r="36" spans="1:27" x14ac:dyDescent="0.3">
      <c r="A36" s="2"/>
      <c r="B36" s="2"/>
      <c r="C36" s="2"/>
      <c r="D36" s="1" t="s">
        <v>9</v>
      </c>
      <c r="E36" s="1" t="s">
        <v>10</v>
      </c>
      <c r="F36" s="12" t="s">
        <v>16</v>
      </c>
      <c r="G36" s="1" t="s">
        <v>12</v>
      </c>
      <c r="H36" s="2"/>
      <c r="I36" s="2"/>
      <c r="J36" s="2"/>
      <c r="K36" s="4"/>
      <c r="L36" s="2"/>
      <c r="M36" s="2"/>
      <c r="N36" s="2">
        <v>95</v>
      </c>
      <c r="O36" s="2">
        <v>5</v>
      </c>
      <c r="P36" s="2" t="s">
        <v>97</v>
      </c>
      <c r="Q36" s="2" t="s">
        <v>20</v>
      </c>
      <c r="R36" s="2"/>
      <c r="S36" s="2"/>
      <c r="T36" s="2"/>
      <c r="U36" s="2"/>
      <c r="V36" s="2"/>
      <c r="W36" s="2"/>
      <c r="X36" s="2"/>
      <c r="Y36" s="2"/>
      <c r="Z36" s="2"/>
      <c r="AA36" s="2"/>
    </row>
    <row r="37" spans="1:27" x14ac:dyDescent="0.3">
      <c r="A37" s="2"/>
      <c r="B37" s="2"/>
      <c r="C37" s="2"/>
      <c r="D37" s="2">
        <v>0</v>
      </c>
      <c r="E37" s="2">
        <v>1</v>
      </c>
      <c r="F37" s="3" t="str">
        <f>WoodperMileSmallStream[[#This Row],[Category]]&amp;" pieces of wood/mi"</f>
        <v>0 pieces of wood/mi</v>
      </c>
      <c r="G37" s="2" t="s">
        <v>18</v>
      </c>
      <c r="H37" s="2"/>
      <c r="I37" s="2"/>
      <c r="J37" s="2"/>
      <c r="K37" s="4"/>
      <c r="L37" s="2"/>
      <c r="M37" s="2"/>
      <c r="N37" s="2" t="s">
        <v>32</v>
      </c>
      <c r="O37" s="2" t="s">
        <v>32</v>
      </c>
      <c r="P37" s="2"/>
      <c r="Q37" s="2"/>
      <c r="R37" s="2"/>
      <c r="S37" s="2"/>
      <c r="T37" s="2"/>
      <c r="U37" s="2"/>
      <c r="V37" s="2"/>
      <c r="W37" s="2"/>
      <c r="X37" s="2"/>
      <c r="Y37" s="2"/>
      <c r="Z37" s="2"/>
      <c r="AA37" s="2"/>
    </row>
    <row r="38" spans="1:27" x14ac:dyDescent="0.3">
      <c r="A38" s="2"/>
      <c r="B38" s="2"/>
      <c r="C38" s="2"/>
      <c r="D38" s="2">
        <v>0.1</v>
      </c>
      <c r="E38" s="2">
        <v>3</v>
      </c>
      <c r="F38" s="3" t="str">
        <f>"&gt; "&amp;D37&amp;" and &lt; "&amp;D39&amp;" pieces of wood/mi"</f>
        <v>&gt; 0 and &lt; 20 pieces of wood/mi</v>
      </c>
      <c r="G38" s="2" t="s">
        <v>22</v>
      </c>
      <c r="H38" s="2"/>
      <c r="I38" s="2"/>
      <c r="J38" s="2"/>
      <c r="K38" s="4"/>
      <c r="L38" s="2"/>
      <c r="M38" s="2"/>
      <c r="N38" s="1" t="s">
        <v>98</v>
      </c>
      <c r="O38" s="1"/>
      <c r="P38" s="1"/>
      <c r="Q38" s="1"/>
      <c r="R38" s="2"/>
      <c r="S38" s="2"/>
      <c r="T38" s="2"/>
      <c r="U38" s="2"/>
      <c r="V38" s="2"/>
      <c r="W38" s="2"/>
      <c r="X38" s="2"/>
      <c r="Y38" s="2"/>
      <c r="Z38" s="2"/>
      <c r="AA38" s="2"/>
    </row>
    <row r="39" spans="1:27" x14ac:dyDescent="0.3">
      <c r="A39" s="2"/>
      <c r="B39" s="2"/>
      <c r="C39" s="2"/>
      <c r="D39" s="2">
        <v>20</v>
      </c>
      <c r="E39" s="2">
        <v>5</v>
      </c>
      <c r="F39" s="3" t="str">
        <f>"&gt;"&amp;WoodperMileSmallStream[[#This Row],[Category]]&amp;" pieces of wood/mi"</f>
        <v>&gt;20 pieces of wood/mi</v>
      </c>
      <c r="G39" s="2" t="s">
        <v>20</v>
      </c>
      <c r="H39" s="2"/>
      <c r="I39" s="2"/>
      <c r="J39" s="2"/>
      <c r="K39" s="4"/>
      <c r="L39" s="2"/>
      <c r="M39" s="2"/>
      <c r="N39" s="1" t="s">
        <v>9</v>
      </c>
      <c r="O39" s="1" t="s">
        <v>10</v>
      </c>
      <c r="P39" s="1" t="s">
        <v>39</v>
      </c>
      <c r="Q39" s="1" t="s">
        <v>12</v>
      </c>
      <c r="R39" s="2"/>
      <c r="S39" s="2"/>
      <c r="T39" s="2"/>
      <c r="U39" s="2"/>
      <c r="V39" s="2"/>
      <c r="W39" s="2"/>
      <c r="X39" s="2"/>
      <c r="Y39" s="2"/>
      <c r="Z39" s="2"/>
      <c r="AA39" s="2"/>
    </row>
    <row r="40" spans="1:27" x14ac:dyDescent="0.3">
      <c r="A40" s="2"/>
      <c r="B40" s="2"/>
      <c r="C40" s="2"/>
      <c r="D40" s="2"/>
      <c r="E40" s="2"/>
      <c r="F40" s="3"/>
      <c r="G40" s="2"/>
      <c r="H40" s="2"/>
      <c r="I40" s="2"/>
      <c r="J40" s="2"/>
      <c r="K40" s="4"/>
      <c r="L40" s="2"/>
      <c r="M40" s="2"/>
      <c r="N40" s="2">
        <v>0</v>
      </c>
      <c r="O40" s="2">
        <v>1</v>
      </c>
      <c r="P40" s="2" t="s">
        <v>99</v>
      </c>
      <c r="Q40" s="2" t="s">
        <v>89</v>
      </c>
      <c r="R40" s="2"/>
      <c r="S40" s="1"/>
      <c r="T40" s="1"/>
      <c r="U40" s="1"/>
      <c r="V40" s="1"/>
      <c r="W40" s="2"/>
      <c r="X40" s="2"/>
      <c r="Y40" s="2"/>
      <c r="Z40" s="2"/>
      <c r="AA40" s="2"/>
    </row>
    <row r="41" spans="1:27" x14ac:dyDescent="0.3">
      <c r="A41" s="2"/>
      <c r="B41" s="2"/>
      <c r="C41" s="2"/>
      <c r="D41" s="1" t="s">
        <v>100</v>
      </c>
      <c r="E41" s="2"/>
      <c r="F41" s="3"/>
      <c r="G41" s="2"/>
      <c r="H41" s="2"/>
      <c r="I41" s="2"/>
      <c r="J41" s="2"/>
      <c r="K41" s="4"/>
      <c r="L41" s="2"/>
      <c r="M41" s="2"/>
      <c r="N41" s="2">
        <v>70</v>
      </c>
      <c r="O41" s="2">
        <v>5</v>
      </c>
      <c r="P41" s="2" t="s">
        <v>101</v>
      </c>
      <c r="Q41" s="2" t="s">
        <v>20</v>
      </c>
      <c r="R41" s="2"/>
      <c r="S41" s="2"/>
      <c r="T41" s="2"/>
      <c r="U41" s="2"/>
      <c r="V41" s="2"/>
      <c r="W41" s="2"/>
      <c r="X41" s="2"/>
      <c r="Y41" s="2"/>
      <c r="Z41" s="2"/>
      <c r="AA41" s="2"/>
    </row>
    <row r="42" spans="1:27" x14ac:dyDescent="0.3">
      <c r="A42" s="2"/>
      <c r="B42" s="2"/>
      <c r="C42" s="2"/>
      <c r="D42" s="30" t="s">
        <v>95</v>
      </c>
      <c r="E42" s="30"/>
      <c r="F42" s="31"/>
      <c r="G42" s="30"/>
      <c r="H42" s="2"/>
      <c r="I42" s="2"/>
      <c r="J42" s="2"/>
      <c r="K42" s="4"/>
      <c r="L42" s="2"/>
      <c r="M42" s="2"/>
      <c r="N42" s="2" t="s">
        <v>32</v>
      </c>
      <c r="O42" s="2" t="s">
        <v>32</v>
      </c>
      <c r="P42" s="2"/>
      <c r="Q42" s="2"/>
      <c r="R42" s="2"/>
      <c r="S42" s="2"/>
      <c r="T42" s="2"/>
      <c r="U42" s="2"/>
      <c r="V42" s="2"/>
      <c r="W42" s="2"/>
      <c r="X42" s="2"/>
      <c r="Y42" s="2"/>
      <c r="Z42" s="2"/>
      <c r="AA42" s="2"/>
    </row>
    <row r="43" spans="1:27" x14ac:dyDescent="0.3">
      <c r="A43" s="2"/>
      <c r="B43" s="2"/>
      <c r="C43" s="2"/>
      <c r="D43" s="1" t="s">
        <v>9</v>
      </c>
      <c r="E43" s="1" t="s">
        <v>10</v>
      </c>
      <c r="F43" s="12" t="s">
        <v>16</v>
      </c>
      <c r="G43" s="1" t="s">
        <v>12</v>
      </c>
      <c r="H43" s="2"/>
      <c r="I43" s="2"/>
      <c r="J43" s="2"/>
      <c r="K43" s="4"/>
      <c r="L43" s="2"/>
      <c r="M43" s="2"/>
      <c r="N43" s="1" t="s">
        <v>102</v>
      </c>
      <c r="O43" s="1"/>
      <c r="P43" s="1"/>
      <c r="Q43" s="1"/>
      <c r="R43" s="2"/>
      <c r="S43" s="2"/>
      <c r="T43" s="2"/>
      <c r="U43" s="2"/>
      <c r="V43" s="2"/>
      <c r="W43" s="2"/>
      <c r="X43" s="2"/>
      <c r="Y43" s="2"/>
      <c r="Z43" s="2"/>
      <c r="AA43" s="2"/>
    </row>
    <row r="44" spans="1:27" x14ac:dyDescent="0.3">
      <c r="A44" s="2"/>
      <c r="B44" s="2"/>
      <c r="C44" s="2"/>
      <c r="D44" s="2">
        <v>0</v>
      </c>
      <c r="E44" s="2">
        <v>1</v>
      </c>
      <c r="F44" s="3" t="str">
        <f>"&lt; "&amp;D45&amp;" pieces of wood/mi"</f>
        <v>&lt; 17 pieces of wood/mi</v>
      </c>
      <c r="G44" s="2" t="s">
        <v>18</v>
      </c>
      <c r="H44" s="2"/>
      <c r="I44" s="2"/>
      <c r="J44" s="2"/>
      <c r="K44" s="4"/>
      <c r="L44" s="2"/>
      <c r="M44" s="2"/>
      <c r="N44" s="1" t="s">
        <v>9</v>
      </c>
      <c r="O44" s="1" t="s">
        <v>10</v>
      </c>
      <c r="P44" s="1" t="s">
        <v>39</v>
      </c>
      <c r="Q44" s="1" t="s">
        <v>12</v>
      </c>
      <c r="R44" s="2"/>
      <c r="S44" s="2"/>
      <c r="T44" s="2"/>
      <c r="U44" s="2"/>
      <c r="V44" s="2"/>
      <c r="W44" s="2"/>
      <c r="X44" s="2"/>
      <c r="Y44" s="2"/>
      <c r="Z44" s="2"/>
      <c r="AA44" s="2"/>
    </row>
    <row r="45" spans="1:27" x14ac:dyDescent="0.3">
      <c r="A45" s="2"/>
      <c r="B45" s="2"/>
      <c r="C45" s="2"/>
      <c r="D45" s="2">
        <v>17</v>
      </c>
      <c r="E45" s="2">
        <v>3</v>
      </c>
      <c r="F45" s="3" t="str">
        <f>D45&amp; "- "&amp;D46&amp;" pieces of wood/mi"</f>
        <v>17- 70 pieces of wood/mi</v>
      </c>
      <c r="G45" s="2" t="s">
        <v>22</v>
      </c>
      <c r="H45" s="2"/>
      <c r="I45" s="2"/>
      <c r="J45" s="2"/>
      <c r="K45" s="4"/>
      <c r="L45" s="2"/>
      <c r="M45" s="2"/>
      <c r="N45" s="2">
        <v>0</v>
      </c>
      <c r="O45" s="2">
        <v>1</v>
      </c>
      <c r="P45" s="2" t="s">
        <v>103</v>
      </c>
      <c r="Q45" s="2" t="s">
        <v>89</v>
      </c>
      <c r="R45" s="2"/>
      <c r="S45" s="2"/>
      <c r="T45" s="2"/>
      <c r="U45" s="2"/>
      <c r="V45" s="2"/>
      <c r="W45" s="2"/>
      <c r="X45" s="2"/>
      <c r="Y45" s="2"/>
      <c r="Z45" s="2"/>
      <c r="AA45" s="2"/>
    </row>
    <row r="46" spans="1:27" x14ac:dyDescent="0.3">
      <c r="A46" s="2"/>
      <c r="B46" s="2"/>
      <c r="C46" s="2"/>
      <c r="D46" s="2">
        <v>70</v>
      </c>
      <c r="E46" s="2">
        <v>5</v>
      </c>
      <c r="F46" s="3" t="str">
        <f>"&gt;"&amp;D46&amp;" pieces of wood/mi"</f>
        <v>&gt;70 pieces of wood/mi</v>
      </c>
      <c r="G46" s="2" t="s">
        <v>20</v>
      </c>
      <c r="H46" s="2"/>
      <c r="I46" s="2"/>
      <c r="J46" s="2"/>
      <c r="K46" s="4"/>
      <c r="L46" s="2"/>
      <c r="M46" s="2"/>
      <c r="N46" s="2">
        <v>55</v>
      </c>
      <c r="O46" s="2">
        <v>5</v>
      </c>
      <c r="P46" s="2" t="s">
        <v>104</v>
      </c>
      <c r="Q46" s="2" t="s">
        <v>20</v>
      </c>
      <c r="R46" s="2"/>
      <c r="S46" s="2"/>
      <c r="T46" s="2"/>
      <c r="U46" s="2"/>
      <c r="V46" s="2"/>
      <c r="W46" s="2"/>
      <c r="X46" s="2"/>
      <c r="Y46" s="2"/>
      <c r="Z46" s="2"/>
      <c r="AA46" s="2"/>
    </row>
    <row r="47" spans="1:27" x14ac:dyDescent="0.3">
      <c r="A47" s="2"/>
      <c r="B47" s="2"/>
      <c r="C47" s="2"/>
      <c r="D47" s="2" t="s">
        <v>105</v>
      </c>
      <c r="E47" s="2"/>
      <c r="F47" s="3"/>
      <c r="G47" s="2"/>
      <c r="H47" s="2"/>
      <c r="I47" s="2"/>
      <c r="J47" s="2"/>
      <c r="K47" s="4"/>
      <c r="L47" s="2"/>
      <c r="M47" s="2"/>
      <c r="N47" s="2" t="s">
        <v>32</v>
      </c>
      <c r="O47" s="2" t="s">
        <v>32</v>
      </c>
      <c r="P47" s="2"/>
      <c r="Q47" s="2"/>
      <c r="R47" s="2"/>
      <c r="S47" s="2"/>
      <c r="T47" s="2"/>
      <c r="U47" s="2"/>
      <c r="V47" s="2"/>
      <c r="W47" s="2"/>
      <c r="X47" s="2"/>
      <c r="Y47" s="2"/>
      <c r="Z47" s="2"/>
      <c r="AA47" s="2"/>
    </row>
    <row r="48" spans="1:27" x14ac:dyDescent="0.3">
      <c r="A48" s="2"/>
      <c r="B48" s="2"/>
      <c r="C48" s="2"/>
      <c r="D48" s="32" t="s">
        <v>106</v>
      </c>
      <c r="E48" s="32"/>
      <c r="F48" s="33"/>
      <c r="G48" s="32"/>
      <c r="H48" s="2"/>
      <c r="I48" s="2"/>
      <c r="J48" s="2"/>
      <c r="K48" s="4"/>
      <c r="L48" s="2"/>
      <c r="M48" s="2"/>
      <c r="N48" s="1" t="s">
        <v>107</v>
      </c>
      <c r="O48" s="1"/>
      <c r="P48" s="1"/>
      <c r="Q48" s="1"/>
      <c r="R48" s="2"/>
      <c r="S48" s="2"/>
      <c r="T48" s="2"/>
      <c r="U48" s="2"/>
      <c r="V48" s="2"/>
      <c r="W48" s="2"/>
      <c r="X48" s="2"/>
      <c r="Y48" s="2"/>
      <c r="Z48" s="2"/>
      <c r="AA48" s="2"/>
    </row>
    <row r="49" spans="1:27" x14ac:dyDescent="0.3">
      <c r="A49" s="2"/>
      <c r="B49" s="2"/>
      <c r="C49" s="2"/>
      <c r="D49" s="2" t="s">
        <v>9</v>
      </c>
      <c r="E49" s="2" t="s">
        <v>10</v>
      </c>
      <c r="F49" s="3" t="s">
        <v>16</v>
      </c>
      <c r="G49" s="2" t="s">
        <v>12</v>
      </c>
      <c r="H49" s="2"/>
      <c r="I49" s="2"/>
      <c r="J49" s="2"/>
      <c r="K49" s="4"/>
      <c r="L49" s="2"/>
      <c r="M49" s="2"/>
      <c r="N49" s="1" t="s">
        <v>9</v>
      </c>
      <c r="O49" s="1" t="s">
        <v>10</v>
      </c>
      <c r="P49" s="1" t="s">
        <v>39</v>
      </c>
      <c r="Q49" s="1" t="s">
        <v>12</v>
      </c>
      <c r="R49" s="2"/>
      <c r="S49" s="2"/>
      <c r="T49" s="2"/>
      <c r="U49" s="2"/>
      <c r="V49" s="2"/>
      <c r="W49" s="2"/>
      <c r="X49" s="2"/>
      <c r="Y49" s="2"/>
      <c r="Z49" s="2"/>
      <c r="AA49" s="2"/>
    </row>
    <row r="50" spans="1:27" x14ac:dyDescent="0.3">
      <c r="A50" s="2"/>
      <c r="B50" s="2"/>
      <c r="C50" s="2"/>
      <c r="D50" s="2">
        <v>0</v>
      </c>
      <c r="E50" s="2">
        <v>1</v>
      </c>
      <c r="F50" s="3" t="s">
        <v>108</v>
      </c>
      <c r="G50" s="2" t="s">
        <v>18</v>
      </c>
      <c r="H50" s="2"/>
      <c r="I50" s="2"/>
      <c r="J50" s="2"/>
      <c r="K50" s="4"/>
      <c r="L50" s="2"/>
      <c r="M50" s="2"/>
      <c r="N50" s="2">
        <v>0</v>
      </c>
      <c r="O50" s="2">
        <v>1</v>
      </c>
      <c r="P50" s="2" t="s">
        <v>109</v>
      </c>
      <c r="Q50" s="2" t="s">
        <v>89</v>
      </c>
      <c r="R50" s="2"/>
      <c r="S50" s="2"/>
      <c r="T50" s="2"/>
      <c r="U50" s="2"/>
      <c r="V50" s="2"/>
      <c r="W50" s="2"/>
      <c r="X50" s="2"/>
      <c r="Y50" s="2"/>
      <c r="Z50" s="2"/>
      <c r="AA50" s="2"/>
    </row>
    <row r="51" spans="1:27" x14ac:dyDescent="0.3">
      <c r="A51" s="2"/>
      <c r="B51" s="2"/>
      <c r="C51" s="2"/>
      <c r="D51" s="2">
        <v>50</v>
      </c>
      <c r="E51" s="2">
        <v>3</v>
      </c>
      <c r="F51" s="3" t="s">
        <v>110</v>
      </c>
      <c r="G51" s="2" t="s">
        <v>22</v>
      </c>
      <c r="H51" s="2"/>
      <c r="I51" s="2"/>
      <c r="J51" s="2"/>
      <c r="K51" s="4"/>
      <c r="L51" s="2"/>
      <c r="M51" s="2"/>
      <c r="N51" s="2">
        <v>47</v>
      </c>
      <c r="O51" s="2">
        <v>5</v>
      </c>
      <c r="P51" s="2" t="s">
        <v>111</v>
      </c>
      <c r="Q51" s="2" t="s">
        <v>20</v>
      </c>
      <c r="R51" s="2"/>
      <c r="S51" s="2"/>
      <c r="T51" s="2"/>
      <c r="U51" s="2"/>
      <c r="V51" s="2"/>
      <c r="W51" s="2"/>
      <c r="X51" s="2"/>
      <c r="Y51" s="2"/>
      <c r="Z51" s="2"/>
      <c r="AA51" s="2"/>
    </row>
    <row r="52" spans="1:27" x14ac:dyDescent="0.3">
      <c r="A52" s="2"/>
      <c r="B52" s="2"/>
      <c r="C52" s="2"/>
      <c r="D52" s="2">
        <v>80</v>
      </c>
      <c r="E52" s="2">
        <v>5</v>
      </c>
      <c r="F52" s="3" t="s">
        <v>112</v>
      </c>
      <c r="G52" s="2" t="s">
        <v>20</v>
      </c>
      <c r="H52" s="2"/>
      <c r="I52" s="2"/>
      <c r="J52" s="2"/>
      <c r="K52" s="4"/>
      <c r="L52" s="2"/>
      <c r="M52" s="2"/>
      <c r="N52" s="2" t="s">
        <v>32</v>
      </c>
      <c r="O52" s="2" t="s">
        <v>32</v>
      </c>
      <c r="P52" s="2"/>
      <c r="Q52" s="2"/>
      <c r="R52" s="2"/>
      <c r="S52" s="2"/>
      <c r="T52" s="2"/>
      <c r="U52" s="2"/>
      <c r="V52" s="2"/>
      <c r="W52" s="2"/>
      <c r="X52" s="2"/>
      <c r="Y52" s="2"/>
      <c r="Z52" s="2"/>
      <c r="AA52" s="2"/>
    </row>
    <row r="53" spans="1:27" x14ac:dyDescent="0.3">
      <c r="A53" s="2"/>
      <c r="B53" s="2"/>
      <c r="C53" s="2"/>
      <c r="D53" s="2"/>
      <c r="E53" s="2"/>
      <c r="F53" s="2"/>
      <c r="G53" s="2"/>
      <c r="H53" s="2"/>
      <c r="I53" s="2"/>
      <c r="J53" s="2"/>
      <c r="K53" s="4"/>
      <c r="L53" s="2"/>
      <c r="M53" s="2"/>
      <c r="N53" s="1" t="s">
        <v>113</v>
      </c>
      <c r="O53" s="1"/>
      <c r="P53" s="1"/>
      <c r="Q53" s="1"/>
      <c r="R53" s="2"/>
      <c r="S53" s="2"/>
      <c r="T53" s="2"/>
      <c r="U53" s="2"/>
      <c r="V53" s="2"/>
      <c r="W53" s="2"/>
      <c r="X53" s="2"/>
      <c r="Y53" s="2"/>
      <c r="Z53" s="2"/>
      <c r="AA53" s="2"/>
    </row>
    <row r="54" spans="1:27" x14ac:dyDescent="0.3">
      <c r="A54" s="2"/>
      <c r="B54" s="2"/>
      <c r="C54" s="2"/>
      <c r="D54" s="2"/>
      <c r="E54" s="2"/>
      <c r="F54" s="2"/>
      <c r="G54" s="2"/>
      <c r="H54" s="2"/>
      <c r="I54" s="2"/>
      <c r="J54" s="2"/>
      <c r="K54" s="4"/>
      <c r="L54" s="2"/>
      <c r="M54" s="2"/>
      <c r="N54" s="1" t="s">
        <v>9</v>
      </c>
      <c r="O54" s="1" t="s">
        <v>10</v>
      </c>
      <c r="P54" s="1" t="s">
        <v>39</v>
      </c>
      <c r="Q54" s="1" t="s">
        <v>12</v>
      </c>
      <c r="R54" s="2"/>
      <c r="S54" s="2"/>
      <c r="T54" s="2"/>
      <c r="U54" s="2"/>
      <c r="V54" s="2"/>
      <c r="W54" s="2"/>
      <c r="X54" s="2"/>
      <c r="Y54" s="2"/>
      <c r="Z54" s="2"/>
      <c r="AA54" s="2"/>
    </row>
    <row r="55" spans="1:27" x14ac:dyDescent="0.3">
      <c r="A55" s="2"/>
      <c r="B55" s="2"/>
      <c r="C55" s="2"/>
      <c r="D55" s="2"/>
      <c r="E55" s="2"/>
      <c r="F55" s="2"/>
      <c r="G55" s="2"/>
      <c r="H55" s="2"/>
      <c r="I55" s="2"/>
      <c r="J55" s="2"/>
      <c r="K55" s="4"/>
      <c r="L55" s="2"/>
      <c r="M55" s="2"/>
      <c r="N55" s="2">
        <v>0</v>
      </c>
      <c r="O55" s="2">
        <v>1</v>
      </c>
      <c r="P55" s="2" t="s">
        <v>114</v>
      </c>
      <c r="Q55" s="2" t="s">
        <v>89</v>
      </c>
      <c r="R55" s="2"/>
      <c r="S55" s="2"/>
      <c r="T55" s="2"/>
      <c r="U55" s="2"/>
      <c r="V55" s="2"/>
      <c r="W55" s="2"/>
      <c r="X55" s="2"/>
      <c r="Y55" s="2"/>
      <c r="Z55" s="2"/>
      <c r="AA55" s="2"/>
    </row>
    <row r="56" spans="1:27" x14ac:dyDescent="0.3">
      <c r="A56" s="2"/>
      <c r="B56" s="2"/>
      <c r="C56" s="2"/>
      <c r="D56" s="2"/>
      <c r="E56" s="2"/>
      <c r="F56" s="3"/>
      <c r="G56" s="2"/>
      <c r="H56" s="2"/>
      <c r="I56" s="2"/>
      <c r="J56" s="2"/>
      <c r="K56" s="4"/>
      <c r="L56" s="2"/>
      <c r="M56" s="2"/>
      <c r="N56" s="2">
        <v>25</v>
      </c>
      <c r="O56" s="2">
        <v>5</v>
      </c>
      <c r="P56" s="2" t="s">
        <v>115</v>
      </c>
      <c r="Q56" s="2" t="s">
        <v>20</v>
      </c>
      <c r="R56" s="2"/>
      <c r="S56" s="2"/>
      <c r="T56" s="2"/>
      <c r="U56" s="2"/>
      <c r="V56" s="2"/>
      <c r="W56" s="2"/>
      <c r="X56" s="2"/>
      <c r="Y56" s="2"/>
      <c r="Z56" s="2"/>
      <c r="AA56" s="2"/>
    </row>
    <row r="57" spans="1:27" x14ac:dyDescent="0.3">
      <c r="A57" s="2"/>
      <c r="B57" s="2"/>
      <c r="C57" s="2"/>
      <c r="D57" s="2"/>
      <c r="E57" s="2"/>
      <c r="F57" s="3"/>
      <c r="G57" s="2"/>
      <c r="H57" s="2"/>
      <c r="I57" s="2"/>
      <c r="J57" s="2"/>
      <c r="K57" s="4"/>
      <c r="L57" s="2"/>
      <c r="M57" s="2"/>
      <c r="N57" s="2" t="s">
        <v>32</v>
      </c>
      <c r="O57" s="2" t="s">
        <v>32</v>
      </c>
      <c r="P57" s="2"/>
      <c r="Q57" s="2"/>
      <c r="R57" s="2"/>
      <c r="S57" s="2"/>
      <c r="T57" s="2"/>
      <c r="U57" s="2"/>
      <c r="V57" s="2"/>
      <c r="W57" s="2"/>
      <c r="X57" s="2"/>
      <c r="Y57" s="2"/>
      <c r="Z57" s="2"/>
      <c r="AA57" s="2"/>
    </row>
    <row r="58" spans="1:27" x14ac:dyDescent="0.3">
      <c r="A58" s="2"/>
      <c r="B58" s="2"/>
      <c r="C58" s="2"/>
      <c r="D58" s="2"/>
      <c r="E58" s="2"/>
      <c r="F58" s="3"/>
      <c r="G58" s="2"/>
      <c r="H58" s="2"/>
      <c r="I58" s="2"/>
      <c r="J58" s="2"/>
      <c r="K58" s="4"/>
      <c r="L58" s="2"/>
      <c r="M58" s="2"/>
      <c r="N58" s="1" t="s">
        <v>116</v>
      </c>
      <c r="O58" s="1"/>
      <c r="P58" s="1"/>
      <c r="Q58" s="1"/>
      <c r="R58" s="2"/>
      <c r="S58" s="2"/>
      <c r="T58" s="2"/>
      <c r="U58" s="2"/>
      <c r="V58" s="2"/>
      <c r="W58" s="2"/>
      <c r="X58" s="2"/>
      <c r="Y58" s="2"/>
      <c r="Z58" s="2"/>
      <c r="AA58" s="2"/>
    </row>
    <row r="59" spans="1:27" x14ac:dyDescent="0.3">
      <c r="A59" s="2"/>
      <c r="B59" s="2"/>
      <c r="C59" s="2"/>
      <c r="D59" s="2"/>
      <c r="E59" s="2"/>
      <c r="F59" s="3"/>
      <c r="G59" s="2"/>
      <c r="H59" s="2"/>
      <c r="I59" s="2"/>
      <c r="J59" s="2"/>
      <c r="K59" s="4"/>
      <c r="L59" s="2"/>
      <c r="M59" s="2"/>
      <c r="N59" s="1" t="s">
        <v>9</v>
      </c>
      <c r="O59" s="1" t="s">
        <v>10</v>
      </c>
      <c r="P59" s="1" t="s">
        <v>39</v>
      </c>
      <c r="Q59" s="1" t="s">
        <v>12</v>
      </c>
      <c r="R59" s="2"/>
      <c r="S59" s="2"/>
      <c r="T59" s="2"/>
      <c r="U59" s="2"/>
      <c r="V59" s="2"/>
      <c r="W59" s="2"/>
      <c r="X59" s="2"/>
      <c r="Y59" s="2"/>
      <c r="Z59" s="2"/>
      <c r="AA59" s="2"/>
    </row>
    <row r="60" spans="1:27" x14ac:dyDescent="0.3">
      <c r="A60" s="2"/>
      <c r="B60" s="2"/>
      <c r="C60" s="2"/>
      <c r="D60" s="2"/>
      <c r="E60" s="2"/>
      <c r="F60" s="3"/>
      <c r="G60" s="2"/>
      <c r="H60" s="2"/>
      <c r="I60" s="2"/>
      <c r="J60" s="2"/>
      <c r="K60" s="4"/>
      <c r="L60" s="2"/>
      <c r="M60" s="2"/>
      <c r="N60" s="2">
        <v>0</v>
      </c>
      <c r="O60" s="2">
        <v>1</v>
      </c>
      <c r="P60" s="2" t="s">
        <v>117</v>
      </c>
      <c r="Q60" s="2" t="s">
        <v>89</v>
      </c>
      <c r="R60" s="2"/>
      <c r="S60" s="2"/>
      <c r="T60" s="2"/>
      <c r="U60" s="2"/>
      <c r="V60" s="2"/>
      <c r="W60" s="2"/>
      <c r="X60" s="2"/>
      <c r="Y60" s="2"/>
      <c r="Z60" s="2"/>
      <c r="AA60" s="2"/>
    </row>
    <row r="61" spans="1:27" x14ac:dyDescent="0.3">
      <c r="A61" s="2"/>
      <c r="B61" s="2"/>
      <c r="C61" s="2"/>
      <c r="D61" s="2"/>
      <c r="E61" s="2"/>
      <c r="F61" s="3"/>
      <c r="G61" s="2"/>
      <c r="H61" s="2"/>
      <c r="I61" s="2"/>
      <c r="J61" s="2"/>
      <c r="K61" s="4"/>
      <c r="L61" s="2"/>
      <c r="M61" s="2"/>
      <c r="N61" s="2">
        <v>23</v>
      </c>
      <c r="O61" s="2">
        <v>5</v>
      </c>
      <c r="P61" s="2" t="s">
        <v>118</v>
      </c>
      <c r="Q61" s="2" t="s">
        <v>20</v>
      </c>
      <c r="R61" s="2"/>
      <c r="S61" s="2"/>
      <c r="T61" s="2"/>
      <c r="U61" s="2"/>
      <c r="V61" s="2"/>
      <c r="W61" s="2"/>
      <c r="X61" s="2"/>
      <c r="Y61" s="2"/>
      <c r="Z61" s="2"/>
      <c r="AA61" s="2"/>
    </row>
    <row r="62" spans="1:27" x14ac:dyDescent="0.3">
      <c r="A62" s="2"/>
      <c r="B62" s="2"/>
      <c r="C62" s="2"/>
      <c r="D62" s="2"/>
      <c r="E62" s="2"/>
      <c r="F62" s="3"/>
      <c r="G62" s="2"/>
      <c r="H62" s="2"/>
      <c r="I62" s="2"/>
      <c r="J62" s="2"/>
      <c r="K62" s="4"/>
      <c r="L62" s="2"/>
      <c r="M62" s="2"/>
      <c r="N62" s="2" t="s">
        <v>32</v>
      </c>
      <c r="O62" s="2" t="s">
        <v>32</v>
      </c>
      <c r="P62" s="2"/>
      <c r="Q62" s="2"/>
      <c r="R62" s="2"/>
      <c r="S62" s="2"/>
      <c r="T62" s="2"/>
      <c r="U62" s="2"/>
      <c r="V62" s="2"/>
      <c r="W62" s="2"/>
      <c r="X62" s="2"/>
      <c r="Y62" s="2"/>
      <c r="Z62" s="2"/>
      <c r="AA62" s="2"/>
    </row>
    <row r="63" spans="1:27" x14ac:dyDescent="0.3">
      <c r="A63" s="2"/>
      <c r="B63" s="2"/>
      <c r="C63" s="2"/>
      <c r="D63" s="2"/>
      <c r="E63" s="2"/>
      <c r="F63" s="3"/>
      <c r="G63" s="2"/>
      <c r="H63" s="2"/>
      <c r="I63" s="2"/>
      <c r="J63" s="2"/>
      <c r="K63" s="4"/>
      <c r="L63" s="2"/>
      <c r="M63" s="2"/>
      <c r="N63" s="1" t="s">
        <v>119</v>
      </c>
      <c r="O63" s="1"/>
      <c r="P63" s="1"/>
      <c r="Q63" s="1"/>
      <c r="R63" s="2"/>
      <c r="S63" s="2"/>
      <c r="T63" s="2"/>
      <c r="U63" s="2"/>
      <c r="V63" s="2"/>
      <c r="W63" s="2"/>
      <c r="X63" s="2"/>
      <c r="Y63" s="2"/>
      <c r="Z63" s="2"/>
      <c r="AA63" s="2"/>
    </row>
    <row r="64" spans="1:27" x14ac:dyDescent="0.3">
      <c r="A64" s="2"/>
      <c r="B64" s="2"/>
      <c r="C64" s="2"/>
      <c r="D64" s="2"/>
      <c r="E64" s="2"/>
      <c r="F64" s="3"/>
      <c r="G64" s="2"/>
      <c r="H64" s="2"/>
      <c r="I64" s="2"/>
      <c r="J64" s="2"/>
      <c r="K64" s="4"/>
      <c r="L64" s="2"/>
      <c r="M64" s="2"/>
      <c r="N64" s="1" t="s">
        <v>9</v>
      </c>
      <c r="O64" s="1" t="s">
        <v>10</v>
      </c>
      <c r="P64" s="1" t="s">
        <v>39</v>
      </c>
      <c r="Q64" s="1" t="s">
        <v>12</v>
      </c>
      <c r="R64" s="2"/>
      <c r="S64" s="2"/>
      <c r="T64" s="2"/>
      <c r="U64" s="2"/>
      <c r="V64" s="2"/>
      <c r="W64" s="2"/>
      <c r="X64" s="2"/>
      <c r="Y64" s="2"/>
      <c r="Z64" s="2"/>
      <c r="AA64" s="2"/>
    </row>
    <row r="65" spans="1:27" x14ac:dyDescent="0.3">
      <c r="A65" s="2"/>
      <c r="B65" s="2"/>
      <c r="C65" s="2"/>
      <c r="D65" s="2"/>
      <c r="E65" s="2"/>
      <c r="F65" s="3"/>
      <c r="G65" s="2"/>
      <c r="H65" s="2"/>
      <c r="I65" s="2"/>
      <c r="J65" s="2"/>
      <c r="K65" s="4"/>
      <c r="L65" s="2"/>
      <c r="M65" s="2"/>
      <c r="N65" s="2">
        <v>0</v>
      </c>
      <c r="O65" s="2">
        <v>1</v>
      </c>
      <c r="P65" s="2" t="s">
        <v>120</v>
      </c>
      <c r="Q65" s="2" t="s">
        <v>89</v>
      </c>
      <c r="R65" s="2"/>
      <c r="S65" s="2"/>
      <c r="T65" s="2"/>
      <c r="U65" s="2"/>
      <c r="V65" s="2"/>
      <c r="W65" s="2"/>
      <c r="X65" s="2"/>
      <c r="Y65" s="2"/>
      <c r="Z65" s="2"/>
      <c r="AA65" s="2"/>
    </row>
    <row r="66" spans="1:27" x14ac:dyDescent="0.3">
      <c r="A66" s="2"/>
      <c r="B66" s="2"/>
      <c r="C66" s="2"/>
      <c r="D66" s="2"/>
      <c r="E66" s="2"/>
      <c r="F66" s="3"/>
      <c r="G66" s="2"/>
      <c r="H66" s="2"/>
      <c r="I66" s="2"/>
      <c r="J66" s="2"/>
      <c r="K66" s="4"/>
      <c r="L66" s="2"/>
      <c r="M66" s="2"/>
      <c r="N66" s="2">
        <v>18</v>
      </c>
      <c r="O66" s="2">
        <v>5</v>
      </c>
      <c r="P66" s="2" t="s">
        <v>121</v>
      </c>
      <c r="Q66" s="2" t="s">
        <v>20</v>
      </c>
      <c r="R66" s="2"/>
      <c r="S66" s="2"/>
      <c r="T66" s="2"/>
      <c r="U66" s="2"/>
      <c r="V66" s="2"/>
      <c r="W66" s="2"/>
      <c r="X66" s="2"/>
      <c r="Y66" s="2"/>
      <c r="Z66" s="2"/>
      <c r="AA66" s="2"/>
    </row>
    <row r="67" spans="1:27" x14ac:dyDescent="0.3">
      <c r="A67" s="2"/>
      <c r="B67" s="2"/>
      <c r="C67" s="2"/>
      <c r="D67" s="2"/>
      <c r="E67" s="2"/>
      <c r="F67" s="3"/>
      <c r="G67" s="2"/>
      <c r="H67" s="2"/>
      <c r="I67" s="2"/>
      <c r="J67" s="2"/>
      <c r="K67" s="4"/>
      <c r="L67" s="2"/>
      <c r="M67" s="2"/>
      <c r="N67" s="2" t="s">
        <v>32</v>
      </c>
      <c r="O67" s="2" t="s">
        <v>32</v>
      </c>
      <c r="P67" s="2"/>
      <c r="Q67" s="2"/>
      <c r="R67" s="2"/>
      <c r="S67" s="2"/>
      <c r="T67" s="2"/>
      <c r="U67" s="2"/>
      <c r="V67" s="2"/>
      <c r="W67" s="2"/>
      <c r="X67" s="2"/>
      <c r="Y67" s="2"/>
      <c r="Z67" s="2"/>
      <c r="AA67" s="2"/>
    </row>
    <row r="68" spans="1:27" x14ac:dyDescent="0.3">
      <c r="A68" s="2"/>
      <c r="B68" s="2"/>
      <c r="C68" s="2"/>
      <c r="D68" s="2"/>
      <c r="E68" s="2"/>
      <c r="F68" s="3"/>
      <c r="G68" s="2"/>
      <c r="H68" s="2"/>
      <c r="I68" s="2"/>
      <c r="J68" s="2"/>
      <c r="K68" s="4"/>
      <c r="L68" s="2"/>
      <c r="M68" s="2"/>
      <c r="N68" s="2"/>
      <c r="O68" s="2"/>
      <c r="P68" s="2"/>
      <c r="Q68" s="2"/>
      <c r="R68" s="2"/>
      <c r="S68" s="2"/>
      <c r="T68" s="2"/>
      <c r="U68" s="2"/>
      <c r="V68" s="2"/>
      <c r="W68" s="2"/>
      <c r="X68" s="2"/>
      <c r="Y68" s="2"/>
      <c r="Z68" s="2"/>
      <c r="AA68" s="2"/>
    </row>
    <row r="69" spans="1:27" x14ac:dyDescent="0.3">
      <c r="A69" s="2"/>
      <c r="B69" s="2"/>
      <c r="C69" s="2"/>
      <c r="D69" s="2"/>
      <c r="E69" s="2"/>
      <c r="F69" s="3"/>
      <c r="G69" s="2"/>
      <c r="H69" s="2"/>
      <c r="I69" s="2"/>
      <c r="J69" s="2"/>
      <c r="K69" s="4"/>
      <c r="L69" s="2"/>
      <c r="M69" s="2"/>
      <c r="N69" s="2"/>
      <c r="O69" s="2"/>
      <c r="P69" s="2"/>
      <c r="Q69" s="2"/>
      <c r="R69" s="2"/>
      <c r="S69" s="2"/>
      <c r="T69" s="2"/>
      <c r="U69" s="2"/>
      <c r="V69" s="2"/>
      <c r="W69" s="2"/>
      <c r="X69" s="2"/>
      <c r="Y69" s="2"/>
      <c r="Z69" s="2"/>
      <c r="AA69" s="2"/>
    </row>
    <row r="70" spans="1:27" x14ac:dyDescent="0.3">
      <c r="A70" s="2"/>
      <c r="B70" s="2"/>
      <c r="C70" s="2"/>
      <c r="D70" s="2"/>
      <c r="E70" s="2"/>
      <c r="F70" s="3"/>
      <c r="G70" s="2"/>
      <c r="H70" s="2"/>
      <c r="I70" s="2"/>
      <c r="J70" s="2"/>
      <c r="K70" s="4"/>
      <c r="L70" s="2"/>
      <c r="M70" s="2"/>
      <c r="N70" s="2"/>
      <c r="O70" s="2"/>
      <c r="P70" s="2"/>
      <c r="Q70" s="2"/>
      <c r="R70" s="2"/>
      <c r="S70" s="2"/>
      <c r="T70" s="2"/>
      <c r="U70" s="2"/>
      <c r="V70" s="2"/>
      <c r="W70" s="2"/>
      <c r="X70" s="2"/>
      <c r="Y70" s="2"/>
      <c r="Z70" s="2"/>
      <c r="AA70" s="2"/>
    </row>
    <row r="71" spans="1:27" x14ac:dyDescent="0.3">
      <c r="A71" s="2"/>
      <c r="B71" s="2"/>
      <c r="C71" s="2"/>
      <c r="D71" s="2"/>
      <c r="E71" s="2"/>
      <c r="F71" s="3"/>
      <c r="G71" s="2"/>
      <c r="H71" s="2"/>
      <c r="I71" s="2"/>
      <c r="J71" s="2"/>
      <c r="K71" s="4"/>
      <c r="L71" s="2"/>
      <c r="M71" s="2"/>
      <c r="N71" s="2"/>
      <c r="O71" s="2"/>
      <c r="P71" s="2"/>
      <c r="Q71" s="2"/>
      <c r="R71" s="2"/>
      <c r="S71" s="2"/>
      <c r="T71" s="2"/>
      <c r="U71" s="2"/>
      <c r="V71" s="2"/>
      <c r="W71" s="2"/>
      <c r="X71" s="2"/>
      <c r="Y71" s="2"/>
      <c r="Z71" s="2"/>
      <c r="AA71" s="2"/>
    </row>
    <row r="72" spans="1:27" x14ac:dyDescent="0.3">
      <c r="A72" s="2"/>
      <c r="B72" s="2"/>
      <c r="C72" s="2"/>
      <c r="D72" s="2"/>
      <c r="E72" s="2"/>
      <c r="F72" s="3"/>
      <c r="G72" s="2"/>
      <c r="H72" s="2"/>
      <c r="I72" s="2"/>
      <c r="J72" s="2"/>
      <c r="K72" s="4"/>
      <c r="L72" s="2"/>
      <c r="M72" s="2"/>
      <c r="N72" s="2"/>
      <c r="O72" s="2"/>
      <c r="P72" s="2"/>
      <c r="Q72" s="2"/>
      <c r="R72" s="2"/>
      <c r="S72" s="2"/>
      <c r="T72" s="2"/>
      <c r="U72" s="2"/>
      <c r="V72" s="2"/>
      <c r="W72" s="2"/>
      <c r="X72" s="2"/>
      <c r="Y72" s="2"/>
      <c r="Z72" s="2"/>
      <c r="AA72" s="2"/>
    </row>
    <row r="73" spans="1:27" x14ac:dyDescent="0.3">
      <c r="A73" s="2"/>
      <c r="B73" s="2"/>
      <c r="C73" s="2"/>
      <c r="D73" s="2"/>
      <c r="E73" s="2"/>
      <c r="F73" s="3"/>
      <c r="G73" s="2"/>
      <c r="H73" s="2"/>
      <c r="I73" s="2"/>
      <c r="J73" s="2"/>
      <c r="K73" s="4"/>
      <c r="L73" s="2"/>
      <c r="M73" s="2"/>
      <c r="N73" s="2"/>
      <c r="O73" s="2"/>
      <c r="P73" s="2"/>
      <c r="Q73" s="2"/>
      <c r="R73" s="2"/>
      <c r="S73" s="2"/>
      <c r="T73" s="2"/>
      <c r="U73" s="2"/>
      <c r="V73" s="2"/>
      <c r="W73" s="2"/>
      <c r="X73" s="2"/>
      <c r="Y73" s="2"/>
      <c r="Z73" s="2"/>
      <c r="AA73" s="2"/>
    </row>
    <row r="74" spans="1:27" x14ac:dyDescent="0.3">
      <c r="A74" s="2"/>
      <c r="B74" s="2"/>
      <c r="C74" s="2"/>
      <c r="D74" s="2"/>
      <c r="E74" s="2"/>
      <c r="F74" s="3"/>
      <c r="G74" s="2"/>
      <c r="H74" s="2"/>
      <c r="I74" s="2"/>
      <c r="J74" s="2"/>
      <c r="K74" s="4"/>
      <c r="L74" s="2"/>
      <c r="M74" s="2"/>
      <c r="N74" s="2"/>
      <c r="O74" s="2"/>
      <c r="P74" s="2"/>
      <c r="Q74" s="2"/>
      <c r="R74" s="2"/>
      <c r="S74" s="2"/>
      <c r="T74" s="2"/>
      <c r="U74" s="2"/>
      <c r="V74" s="2"/>
      <c r="W74" s="2"/>
      <c r="X74" s="2"/>
      <c r="Y74" s="2"/>
      <c r="Z74" s="2"/>
      <c r="AA74" s="2"/>
    </row>
    <row r="75" spans="1:27" x14ac:dyDescent="0.3">
      <c r="A75" s="2"/>
      <c r="B75" s="2"/>
      <c r="C75" s="2"/>
      <c r="D75" s="2"/>
      <c r="E75" s="2"/>
      <c r="F75" s="3"/>
      <c r="G75" s="2"/>
      <c r="H75" s="2"/>
      <c r="I75" s="2"/>
      <c r="J75" s="2"/>
      <c r="K75" s="4"/>
      <c r="L75" s="2"/>
      <c r="M75" s="2"/>
      <c r="N75" s="2"/>
      <c r="O75" s="2"/>
      <c r="P75" s="2"/>
      <c r="Q75" s="2"/>
      <c r="R75" s="2"/>
      <c r="S75" s="2"/>
      <c r="T75" s="2"/>
      <c r="U75" s="2"/>
      <c r="V75" s="2"/>
      <c r="W75" s="2"/>
      <c r="X75" s="2"/>
      <c r="Y75" s="2"/>
      <c r="Z75" s="2"/>
      <c r="AA75" s="2"/>
    </row>
    <row r="76" spans="1:27" x14ac:dyDescent="0.3">
      <c r="A76" s="2"/>
      <c r="B76" s="2"/>
      <c r="C76" s="2"/>
      <c r="D76" s="2"/>
      <c r="E76" s="2"/>
      <c r="F76" s="3"/>
      <c r="G76" s="2"/>
      <c r="H76" s="2"/>
      <c r="I76" s="2"/>
      <c r="J76" s="2"/>
      <c r="K76" s="4"/>
      <c r="L76" s="2"/>
      <c r="M76" s="2"/>
      <c r="N76" s="2"/>
      <c r="O76" s="2"/>
      <c r="P76" s="2"/>
      <c r="Q76" s="2"/>
      <c r="R76" s="2"/>
      <c r="S76" s="2"/>
      <c r="T76" s="2"/>
      <c r="U76" s="2"/>
      <c r="V76" s="2"/>
      <c r="W76" s="2"/>
      <c r="X76" s="2"/>
      <c r="Y76" s="2"/>
      <c r="Z76" s="2"/>
      <c r="AA76" s="2"/>
    </row>
    <row r="77" spans="1:27" x14ac:dyDescent="0.3">
      <c r="A77" s="2"/>
      <c r="B77" s="2"/>
      <c r="C77" s="2"/>
      <c r="D77" s="2"/>
      <c r="E77" s="2"/>
      <c r="F77" s="3"/>
      <c r="G77" s="2"/>
      <c r="H77" s="2"/>
      <c r="I77" s="2"/>
      <c r="J77" s="2"/>
      <c r="K77" s="4"/>
      <c r="L77" s="2"/>
      <c r="M77" s="2"/>
      <c r="N77" s="2"/>
      <c r="O77" s="2"/>
      <c r="P77" s="2"/>
      <c r="Q77" s="2"/>
      <c r="R77" s="2"/>
      <c r="S77" s="2"/>
      <c r="T77" s="2"/>
      <c r="U77" s="2"/>
      <c r="V77" s="2"/>
      <c r="W77" s="2"/>
      <c r="X77" s="2"/>
      <c r="Y77" s="2"/>
      <c r="Z77" s="2"/>
      <c r="AA77" s="2"/>
    </row>
    <row r="78" spans="1:27" x14ac:dyDescent="0.3">
      <c r="A78" s="2"/>
      <c r="B78" s="2"/>
      <c r="C78" s="2"/>
      <c r="D78" s="2"/>
      <c r="E78" s="2"/>
      <c r="F78" s="3"/>
      <c r="G78" s="2"/>
      <c r="H78" s="2"/>
      <c r="I78" s="2"/>
      <c r="J78" s="2"/>
      <c r="K78" s="4"/>
      <c r="L78" s="2"/>
      <c r="M78" s="2"/>
      <c r="N78" s="2"/>
      <c r="O78" s="2"/>
      <c r="P78" s="2"/>
      <c r="Q78" s="2"/>
      <c r="R78" s="2"/>
      <c r="S78" s="2"/>
      <c r="T78" s="2"/>
      <c r="U78" s="2"/>
      <c r="V78" s="2"/>
      <c r="W78" s="2"/>
      <c r="X78" s="2"/>
      <c r="Y78" s="2"/>
      <c r="Z78" s="2"/>
      <c r="AA78" s="2"/>
    </row>
    <row r="79" spans="1:27" x14ac:dyDescent="0.3">
      <c r="A79" s="2"/>
      <c r="B79" s="2"/>
      <c r="C79" s="2"/>
      <c r="D79" s="2"/>
      <c r="E79" s="2"/>
      <c r="F79" s="3"/>
      <c r="G79" s="2"/>
      <c r="H79" s="2"/>
      <c r="I79" s="2"/>
      <c r="J79" s="2"/>
      <c r="K79" s="4"/>
      <c r="L79" s="2"/>
      <c r="M79" s="2"/>
      <c r="N79" s="2"/>
      <c r="O79" s="2"/>
      <c r="P79" s="2"/>
      <c r="Q79" s="2"/>
      <c r="R79" s="2"/>
      <c r="S79" s="2"/>
      <c r="T79" s="2"/>
      <c r="U79" s="2"/>
      <c r="V79" s="2"/>
      <c r="W79" s="2"/>
      <c r="X79" s="2"/>
      <c r="Y79" s="2"/>
      <c r="Z79" s="2"/>
      <c r="AA79" s="2"/>
    </row>
    <row r="80" spans="1:27" x14ac:dyDescent="0.3">
      <c r="A80" s="2"/>
      <c r="B80" s="2"/>
      <c r="C80" s="2"/>
      <c r="D80" s="2"/>
      <c r="E80" s="2"/>
      <c r="F80" s="3"/>
      <c r="G80" s="2"/>
      <c r="H80" s="2"/>
      <c r="I80" s="2"/>
      <c r="J80" s="2"/>
      <c r="K80" s="4"/>
      <c r="L80" s="2"/>
      <c r="M80" s="2"/>
      <c r="N80" s="2"/>
      <c r="O80" s="2"/>
      <c r="P80" s="2"/>
      <c r="Q80" s="2"/>
      <c r="R80" s="2"/>
      <c r="S80" s="2"/>
      <c r="T80" s="2"/>
      <c r="U80" s="2"/>
      <c r="V80" s="2"/>
      <c r="W80" s="2"/>
      <c r="X80" s="2"/>
      <c r="Y80" s="2"/>
      <c r="Z80" s="2"/>
      <c r="AA80" s="2"/>
    </row>
    <row r="81" spans="1:27" x14ac:dyDescent="0.3">
      <c r="A81" s="2"/>
      <c r="B81" s="2"/>
      <c r="C81" s="2"/>
      <c r="D81" s="2"/>
      <c r="E81" s="2"/>
      <c r="F81" s="3"/>
      <c r="G81" s="2"/>
      <c r="H81" s="2"/>
      <c r="I81" s="2"/>
      <c r="J81" s="2"/>
      <c r="K81" s="4"/>
      <c r="L81" s="2"/>
      <c r="M81" s="2"/>
      <c r="N81" s="2"/>
      <c r="O81" s="2"/>
      <c r="P81" s="2"/>
      <c r="Q81" s="2"/>
      <c r="R81" s="2"/>
      <c r="S81" s="2"/>
      <c r="T81" s="2"/>
      <c r="U81" s="2"/>
      <c r="V81" s="2"/>
      <c r="W81" s="2"/>
      <c r="X81" s="2"/>
      <c r="Y81" s="2"/>
      <c r="Z81" s="2"/>
      <c r="AA81" s="2"/>
    </row>
    <row r="82" spans="1:27" x14ac:dyDescent="0.3">
      <c r="A82" s="2"/>
      <c r="B82" s="2"/>
      <c r="C82" s="2"/>
      <c r="D82" s="2"/>
      <c r="E82" s="2"/>
      <c r="F82" s="3"/>
      <c r="G82" s="2"/>
      <c r="H82" s="2"/>
      <c r="I82" s="2"/>
      <c r="J82" s="2"/>
      <c r="K82" s="4"/>
      <c r="L82" s="2"/>
      <c r="M82" s="2"/>
      <c r="N82" s="2"/>
      <c r="O82" s="2"/>
      <c r="P82" s="2"/>
      <c r="Q82" s="2"/>
      <c r="R82" s="2"/>
      <c r="S82" s="2"/>
      <c r="T82" s="2"/>
      <c r="U82" s="2"/>
      <c r="V82" s="2"/>
      <c r="W82" s="2"/>
      <c r="X82" s="2"/>
      <c r="Y82" s="2"/>
      <c r="Z82" s="2"/>
      <c r="AA82" s="2"/>
    </row>
    <row r="83" spans="1:27" x14ac:dyDescent="0.3">
      <c r="A83" s="2"/>
      <c r="B83" s="2"/>
      <c r="C83" s="2"/>
      <c r="D83" s="2"/>
      <c r="E83" s="2"/>
      <c r="F83" s="3"/>
      <c r="G83" s="2"/>
      <c r="H83" s="2"/>
      <c r="I83" s="2"/>
      <c r="J83" s="2"/>
      <c r="K83" s="4"/>
      <c r="L83" s="2"/>
      <c r="M83" s="2"/>
      <c r="N83" s="2"/>
      <c r="O83" s="2"/>
      <c r="P83" s="2"/>
      <c r="Q83" s="2"/>
      <c r="R83" s="2"/>
      <c r="S83" s="2"/>
      <c r="T83" s="2"/>
      <c r="U83" s="2"/>
      <c r="V83" s="2"/>
      <c r="W83" s="2"/>
      <c r="X83" s="2"/>
      <c r="Y83" s="2"/>
      <c r="Z83" s="2"/>
      <c r="AA83" s="2"/>
    </row>
    <row r="84" spans="1:27" x14ac:dyDescent="0.3">
      <c r="A84" s="2"/>
      <c r="B84" s="2"/>
      <c r="C84" s="2"/>
      <c r="D84" s="2"/>
      <c r="E84" s="2"/>
      <c r="F84" s="3"/>
      <c r="G84" s="2"/>
      <c r="H84" s="2"/>
      <c r="I84" s="2"/>
      <c r="J84" s="2"/>
      <c r="K84" s="4"/>
      <c r="L84" s="2"/>
      <c r="M84" s="2"/>
      <c r="N84" s="2"/>
      <c r="O84" s="2"/>
      <c r="P84" s="2"/>
      <c r="Q84" s="2"/>
      <c r="R84" s="2"/>
      <c r="S84" s="2"/>
      <c r="T84" s="2"/>
      <c r="U84" s="2"/>
      <c r="V84" s="2"/>
      <c r="W84" s="2"/>
      <c r="X84" s="2"/>
      <c r="Y84" s="2"/>
      <c r="Z84" s="2"/>
      <c r="AA84" s="2"/>
    </row>
    <row r="85" spans="1:27" x14ac:dyDescent="0.3">
      <c r="A85" s="2"/>
      <c r="B85" s="2"/>
      <c r="C85" s="2"/>
      <c r="D85" s="2"/>
      <c r="E85" s="2"/>
      <c r="F85" s="3"/>
      <c r="G85" s="2"/>
      <c r="H85" s="2"/>
      <c r="I85" s="2"/>
      <c r="J85" s="2"/>
      <c r="K85" s="4"/>
      <c r="L85" s="2"/>
      <c r="M85" s="2"/>
      <c r="N85" s="2"/>
      <c r="O85" s="2"/>
      <c r="P85" s="2"/>
      <c r="Q85" s="2"/>
      <c r="R85" s="2"/>
      <c r="S85" s="2"/>
      <c r="T85" s="2"/>
      <c r="U85" s="2"/>
      <c r="V85" s="2"/>
      <c r="W85" s="2"/>
      <c r="X85" s="2"/>
      <c r="Y85" s="2"/>
      <c r="Z85" s="2"/>
      <c r="AA85" s="2"/>
    </row>
    <row r="86" spans="1:27" x14ac:dyDescent="0.3">
      <c r="A86" s="2"/>
      <c r="B86" s="2"/>
      <c r="C86" s="2"/>
      <c r="D86" s="2"/>
      <c r="E86" s="2"/>
      <c r="F86" s="3"/>
      <c r="G86" s="2"/>
      <c r="H86" s="2"/>
      <c r="I86" s="2"/>
      <c r="J86" s="2"/>
      <c r="K86" s="4"/>
      <c r="L86" s="2"/>
      <c r="M86" s="2"/>
      <c r="N86" s="2"/>
      <c r="O86" s="2"/>
      <c r="P86" s="2"/>
      <c r="Q86" s="2"/>
      <c r="R86" s="2"/>
      <c r="S86" s="2"/>
      <c r="T86" s="2"/>
      <c r="U86" s="2"/>
      <c r="V86" s="2"/>
      <c r="W86" s="2"/>
      <c r="X86" s="2"/>
      <c r="Y86" s="2"/>
      <c r="Z86" s="2"/>
      <c r="AA86" s="2"/>
    </row>
    <row r="87" spans="1:27" x14ac:dyDescent="0.3">
      <c r="A87" s="2"/>
      <c r="B87" s="2"/>
      <c r="C87" s="2"/>
      <c r="D87" s="2"/>
      <c r="E87" s="2"/>
      <c r="F87" s="3"/>
      <c r="G87" s="2"/>
      <c r="H87" s="2"/>
      <c r="I87" s="2"/>
      <c r="J87" s="2"/>
      <c r="K87" s="4"/>
      <c r="L87" s="2"/>
      <c r="M87" s="2"/>
      <c r="N87" s="2"/>
      <c r="O87" s="2"/>
      <c r="P87" s="2"/>
      <c r="Q87" s="2"/>
      <c r="R87" s="2"/>
      <c r="S87" s="2"/>
      <c r="T87" s="2"/>
      <c r="U87" s="2"/>
      <c r="V87" s="2"/>
      <c r="W87" s="2"/>
      <c r="X87" s="2"/>
      <c r="Y87" s="2"/>
      <c r="Z87" s="2"/>
      <c r="AA87" s="2"/>
    </row>
    <row r="88" spans="1:27" x14ac:dyDescent="0.3">
      <c r="A88" s="2"/>
      <c r="B88" s="2"/>
      <c r="C88" s="2"/>
      <c r="D88" s="2"/>
      <c r="E88" s="2"/>
      <c r="F88" s="3"/>
      <c r="G88" s="2"/>
      <c r="H88" s="2"/>
      <c r="I88" s="2"/>
      <c r="J88" s="2"/>
      <c r="K88" s="4"/>
      <c r="L88" s="2"/>
      <c r="M88" s="2"/>
      <c r="N88" s="2"/>
      <c r="O88" s="2"/>
      <c r="P88" s="2"/>
      <c r="Q88" s="2"/>
      <c r="R88" s="2"/>
      <c r="S88" s="2"/>
      <c r="T88" s="2"/>
      <c r="U88" s="2"/>
      <c r="V88" s="2"/>
      <c r="W88" s="2"/>
      <c r="X88" s="2"/>
      <c r="Y88" s="2"/>
      <c r="Z88" s="2"/>
      <c r="AA88" s="2"/>
    </row>
  </sheetData>
  <hyperlinks>
    <hyperlink ref="T2" r:id="rId1" xr:uid="{726E8A88-9F81-4377-988D-29D6B1F11EA6}"/>
  </hyperlinks>
  <pageMargins left="0.7" right="0.7" top="0.75" bottom="0.75" header="0.3" footer="0.3"/>
  <drawing r:id="rId2"/>
  <tableParts count="29">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Niemeyer</dc:creator>
  <cp:lastModifiedBy>Ryan Niemeyer</cp:lastModifiedBy>
  <dcterms:created xsi:type="dcterms:W3CDTF">2021-01-12T17:32:34Z</dcterms:created>
  <dcterms:modified xsi:type="dcterms:W3CDTF">2021-07-11T13:25:11Z</dcterms:modified>
</cp:coreProperties>
</file>